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png" ContentType="image/png"/>
  <Override PartName="/xl/media/image2.png" ContentType="image/png"/>
  <Override PartName="/xl/media/image3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_rels/workbook.xml.rels" ContentType="application/vnd.openxmlformats-package.relationship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3.xml" ContentType="application/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Preskripce dle názvu" sheetId="1" state="visible" r:id="rId2"/>
    <sheet name="Preskripce dle SÚKL" sheetId="2" state="visible" r:id="rId3"/>
    <sheet name="Preskripce dle VZP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<sst xmlns="http://schemas.openxmlformats.org/spreadsheetml/2006/main" count="866" uniqueCount="258">
  <si>
    <t xml:space="preserve">PRESKRIPCE PŘI PŘEDPISU 1 VÝROBKU</t>
  </si>
  <si>
    <t xml:space="preserve">PRESKRIPCE PŘI PŘEDPISU 2 VÝROBKŮ</t>
  </si>
  <si>
    <t xml:space="preserve">Skupina pacienta</t>
  </si>
  <si>
    <t xml:space="preserve">SKP1</t>
  </si>
  <si>
    <t xml:space="preserve">Počet měsíců</t>
  </si>
  <si>
    <t xml:space="preserve">DATA PRO SEZNAM</t>
  </si>
  <si>
    <t xml:space="preserve">Zdroj</t>
  </si>
  <si>
    <t xml:space="preserve">skupina pacienta</t>
  </si>
  <si>
    <t xml:space="preserve">SKP2</t>
  </si>
  <si>
    <t xml:space="preserve">SKP3</t>
  </si>
  <si>
    <t xml:space="preserve">Doplatek pacienta</t>
  </si>
  <si>
    <t xml:space="preserve">Limit</t>
  </si>
  <si>
    <t xml:space="preserve">Název</t>
  </si>
  <si>
    <t xml:space="preserve">Úhrada 1. stupeň</t>
  </si>
  <si>
    <t xml:space="preserve">Úhrada 2. stupeň</t>
  </si>
  <si>
    <t xml:space="preserve">Úhrada 3. stupeň</t>
  </si>
  <si>
    <t xml:space="preserve">Kusů</t>
  </si>
  <si>
    <t xml:space="preserve">VZP</t>
  </si>
  <si>
    <t xml:space="preserve">SÚKL</t>
  </si>
  <si>
    <t xml:space="preserve">měsíce</t>
  </si>
  <si>
    <t xml:space="preserve">ks</t>
  </si>
  <si>
    <t xml:space="preserve">-</t>
  </si>
  <si>
    <t xml:space="preserve">VÝSLEDEK</t>
  </si>
  <si>
    <t xml:space="preserve">limit</t>
  </si>
  <si>
    <t xml:space="preserve">MOBILE: MoliCare Mobile 5 kapek M</t>
  </si>
  <si>
    <t xml:space="preserve">MCM5kM</t>
  </si>
  <si>
    <t xml:space="preserve">0087522</t>
  </si>
  <si>
    <t xml:space="preserve">Název výrobku</t>
  </si>
  <si>
    <t xml:space="preserve">Neplatný VZP kód</t>
  </si>
  <si>
    <t xml:space="preserve">Nový SÚKL kód</t>
  </si>
  <si>
    <t xml:space="preserve">Úhrada v Kč</t>
  </si>
  <si>
    <t xml:space="preserve">Ks v balení</t>
  </si>
  <si>
    <t xml:space="preserve">MAX preskripce BALENÍ 
na zvolený počet měsíců</t>
  </si>
  <si>
    <t xml:space="preserve">Počet kusů 
na zvolený počet měsíců</t>
  </si>
  <si>
    <t xml:space="preserve">UPRAVENÁ preskripce BALENÍ 1. výrobku na zvolený počet měsíců</t>
  </si>
  <si>
    <t xml:space="preserve">Počet kusů 
na 1 měsíc</t>
  </si>
  <si>
    <t xml:space="preserve">MOBILE: MoliCare Mobile 5 kapek L</t>
  </si>
  <si>
    <t xml:space="preserve">MCM5kL</t>
  </si>
  <si>
    <t xml:space="preserve">0087523</t>
  </si>
  <si>
    <t xml:space="preserve">1. Výrobek</t>
  </si>
  <si>
    <t xml:space="preserve">MOBILE: MoliCare Mobile 5 kapek XL</t>
  </si>
  <si>
    <t xml:space="preserve">MCM5kXL</t>
  </si>
  <si>
    <t xml:space="preserve">0170300</t>
  </si>
  <si>
    <t xml:space="preserve">MOBILE: MoliCare Mobile 6 kapek XS</t>
  </si>
  <si>
    <t xml:space="preserve">MCM6kXS</t>
  </si>
  <si>
    <t xml:space="preserve">0087921</t>
  </si>
  <si>
    <t xml:space="preserve">MAX Preskripce balení na daný počet měsíců</t>
  </si>
  <si>
    <t xml:space="preserve">Počet kusů na daný počet měsíců</t>
  </si>
  <si>
    <t xml:space="preserve">MAX preskripce BALENÍ 2. výrobku 
na zvolený počet měsíců</t>
  </si>
  <si>
    <t xml:space="preserve">MOBILE: MoliCare Mobile 6 kapek S</t>
  </si>
  <si>
    <t xml:space="preserve">MCM6kS</t>
  </si>
  <si>
    <t xml:space="preserve">0087317</t>
  </si>
  <si>
    <t xml:space="preserve">Doplatek</t>
  </si>
  <si>
    <t xml:space="preserve">2. Výrobek</t>
  </si>
  <si>
    <t xml:space="preserve">MOBILE: MoliCare Mobile 6 kapek M</t>
  </si>
  <si>
    <t xml:space="preserve">MCM6kM</t>
  </si>
  <si>
    <t xml:space="preserve">0087315</t>
  </si>
  <si>
    <t xml:space="preserve">MOBILE: MoliCare Mobile 6 kapek L</t>
  </si>
  <si>
    <t xml:space="preserve">MCM6kL</t>
  </si>
  <si>
    <t xml:space="preserve">0087316</t>
  </si>
  <si>
    <t xml:space="preserve">CELKOVÝ POČET BALENÍ 
na zvolený počet měsíců</t>
  </si>
  <si>
    <t xml:space="preserve">Celkový počet kusů 
na zvolený počet měsíců</t>
  </si>
  <si>
    <t xml:space="preserve">Celkový počet kusů 
na 1 měsíc</t>
  </si>
  <si>
    <t xml:space="preserve">MOBILE: MoliCare Mobile 6 kapek XL</t>
  </si>
  <si>
    <t xml:space="preserve">MCM6kXL</t>
  </si>
  <si>
    <t xml:space="preserve">0087922</t>
  </si>
  <si>
    <t xml:space="preserve">MOBILE: MoliCare Mobile 8 kapek S</t>
  </si>
  <si>
    <t xml:space="preserve">MCM8kS</t>
  </si>
  <si>
    <t xml:space="preserve">0087923</t>
  </si>
  <si>
    <t xml:space="preserve">MOBILE: MoliCare Mobile 8 kapek M</t>
  </si>
  <si>
    <t xml:space="preserve">MCM8kM</t>
  </si>
  <si>
    <t xml:space="preserve">0087924</t>
  </si>
  <si>
    <t xml:space="preserve">Vysvětlivky pro zabarvené buňky:</t>
  </si>
  <si>
    <t xml:space="preserve">Celková částka k úhradě (DOPLATEK)</t>
  </si>
  <si>
    <t xml:space="preserve">Celková částka</t>
  </si>
  <si>
    <t xml:space="preserve">Celková částka k úhradě 
(DOPLATEK)</t>
  </si>
  <si>
    <t xml:space="preserve">MOBILE: MoliCare Mobile 8 kapek L</t>
  </si>
  <si>
    <t xml:space="preserve">MCM8kL</t>
  </si>
  <si>
    <t xml:space="preserve">0087925</t>
  </si>
  <si>
    <t xml:space="preserve">Buňky určené pro ruční vyplnění</t>
  </si>
  <si>
    <t xml:space="preserve">MOBILE: MoliCare Mobile 8 kapek XL</t>
  </si>
  <si>
    <t xml:space="preserve">MCM8kXL</t>
  </si>
  <si>
    <t xml:space="preserve">0170299</t>
  </si>
  <si>
    <t xml:space="preserve">Preskripce 1 výrobku</t>
  </si>
  <si>
    <t xml:space="preserve">MOBILE: MoliCare Mobile 10 kapek M</t>
  </si>
  <si>
    <t xml:space="preserve">MCM10kM</t>
  </si>
  <si>
    <t xml:space="preserve">Preskripce 2 výrobků</t>
  </si>
  <si>
    <t xml:space="preserve">MOBILE: MoliCare Mobile 10 kapek L</t>
  </si>
  <si>
    <t xml:space="preserve">MCM10kL</t>
  </si>
  <si>
    <t xml:space="preserve">Chybně zadané množství - je nutné opravit buňku "K9"</t>
  </si>
  <si>
    <t xml:space="preserve">MOBILE: MoliCare Mobile 10 kapek XL</t>
  </si>
  <si>
    <t xml:space="preserve">MCM10kXL</t>
  </si>
  <si>
    <t xml:space="preserve">Vyčerpání kusového nebo peněžního limitu</t>
  </si>
  <si>
    <t xml:space="preserve">NATAHOVACÍ KALHOTKY: MoliCare Lady Pants 5 kapek M</t>
  </si>
  <si>
    <t xml:space="preserve">MCLP5kM</t>
  </si>
  <si>
    <t xml:space="preserve">0172668</t>
  </si>
  <si>
    <t xml:space="preserve">NATAHOVACÍ KALHOTKY: MoliCare Lady Pants 5 kapek L</t>
  </si>
  <si>
    <t xml:space="preserve">MCLP5kL</t>
  </si>
  <si>
    <t xml:space="preserve">0172669</t>
  </si>
  <si>
    <t xml:space="preserve">NATAHOVACÍ KALHOTKY: MoliCare Lady Pants 7 kapek M</t>
  </si>
  <si>
    <t xml:space="preserve">MCLP7kM</t>
  </si>
  <si>
    <t xml:space="preserve">0172670</t>
  </si>
  <si>
    <t xml:space="preserve">NATAHOVACÍ KALHOTKY: MoliCare Lady Pants 7 kapek L</t>
  </si>
  <si>
    <t xml:space="preserve">MCLP7kL</t>
  </si>
  <si>
    <t xml:space="preserve">0172671</t>
  </si>
  <si>
    <t xml:space="preserve">NATAHOVACÍ KALHOTKY: MoliCare Men Pants 5 kapek M</t>
  </si>
  <si>
    <t xml:space="preserve">MCMP5kM</t>
  </si>
  <si>
    <t xml:space="preserve">NATAHOVACÍ KALHOTKY: MoliCare Men Pants 5 kapek L</t>
  </si>
  <si>
    <t xml:space="preserve">MCMP5kL</t>
  </si>
  <si>
    <t xml:space="preserve">NATAHOVACÍ KALHOTKY: MoliCare Men Pants 7 kapek M</t>
  </si>
  <si>
    <t xml:space="preserve">MCMP7kM</t>
  </si>
  <si>
    <t xml:space="preserve">0172666</t>
  </si>
  <si>
    <t xml:space="preserve">NATAHOVACÍ KALHOTKY: MoliCare Men Pants 7 kapek L</t>
  </si>
  <si>
    <t xml:space="preserve">MCMP7kL</t>
  </si>
  <si>
    <t xml:space="preserve">0172667</t>
  </si>
  <si>
    <t xml:space="preserve">ELASTIC: MoliCare Elastic 6 kapek S</t>
  </si>
  <si>
    <t xml:space="preserve">MCE6kS</t>
  </si>
  <si>
    <t xml:space="preserve">0088172</t>
  </si>
  <si>
    <t xml:space="preserve">ELASTIC: MoliCare Elastic 6 kapek M</t>
  </si>
  <si>
    <t xml:space="preserve">MCE6kM</t>
  </si>
  <si>
    <t xml:space="preserve">0088173</t>
  </si>
  <si>
    <t xml:space="preserve">ELASTIC: MoliCare Elastic 6 kapek L</t>
  </si>
  <si>
    <t xml:space="preserve">MCE6kL</t>
  </si>
  <si>
    <t xml:space="preserve">0088174</t>
  </si>
  <si>
    <t xml:space="preserve">ELASTIC: MoliCare Elastic 6 kapek XL</t>
  </si>
  <si>
    <t xml:space="preserve">MCE6kXL</t>
  </si>
  <si>
    <t xml:space="preserve">0171732</t>
  </si>
  <si>
    <t xml:space="preserve">ELASTIC: MoliCare Elastic 8 kapek S</t>
  </si>
  <si>
    <t xml:space="preserve">MCE8kS</t>
  </si>
  <si>
    <t xml:space="preserve">0088175</t>
  </si>
  <si>
    <t xml:space="preserve">ELASTIC: MoliCare Elastic 8 kapek M</t>
  </si>
  <si>
    <t xml:space="preserve">MCE8kM</t>
  </si>
  <si>
    <t xml:space="preserve">0088176</t>
  </si>
  <si>
    <t xml:space="preserve">ELASTIC: MoliCare Elastic 8 kapek L</t>
  </si>
  <si>
    <t xml:space="preserve">MCE8kL</t>
  </si>
  <si>
    <t xml:space="preserve">0088177</t>
  </si>
  <si>
    <t xml:space="preserve">ELASTIC: MoliCare Elastic 8 kapek XL</t>
  </si>
  <si>
    <t xml:space="preserve">MCE8kXL</t>
  </si>
  <si>
    <t xml:space="preserve">0171733</t>
  </si>
  <si>
    <t xml:space="preserve">ELASTIC: MoliCare Elastic 9 kapek S</t>
  </si>
  <si>
    <t xml:space="preserve">MCE9kS</t>
  </si>
  <si>
    <t xml:space="preserve">0171734</t>
  </si>
  <si>
    <t xml:space="preserve">ELASTIC: MoliCare Elastic 9 kapek M</t>
  </si>
  <si>
    <t xml:space="preserve">MCE9kM</t>
  </si>
  <si>
    <t xml:space="preserve">0171735</t>
  </si>
  <si>
    <t xml:space="preserve">ELASTIC: MoliCare Elastic 9 kapek L</t>
  </si>
  <si>
    <t xml:space="preserve">MCE9kL</t>
  </si>
  <si>
    <t xml:space="preserve">0171736</t>
  </si>
  <si>
    <t xml:space="preserve">ELASTIC: MoliCare Elastic 9 kapek XL</t>
  </si>
  <si>
    <t xml:space="preserve">MCE9kXL</t>
  </si>
  <si>
    <t xml:space="preserve">0171737</t>
  </si>
  <si>
    <t xml:space="preserve">ZALEPOVACÍ KALHOTKY: MoliCare Premium 6 kapek XS</t>
  </si>
  <si>
    <t xml:space="preserve">MCP6kXS</t>
  </si>
  <si>
    <t xml:space="preserve">0088193</t>
  </si>
  <si>
    <t xml:space="preserve">ZALEPOVACÍ KALHOTKY: MoliCare Premium 6 kapek S</t>
  </si>
  <si>
    <t xml:space="preserve">MCP6kS</t>
  </si>
  <si>
    <t xml:space="preserve">0087472</t>
  </si>
  <si>
    <t xml:space="preserve">ZALEPOVACÍ KALHOTKY: MoliCare Premium 6 kapek M</t>
  </si>
  <si>
    <t xml:space="preserve">MCP6kM</t>
  </si>
  <si>
    <t xml:space="preserve">0087473</t>
  </si>
  <si>
    <t xml:space="preserve">ZALEPOVACÍ KALHOTKY: MoliCare Premium 6 kapek L</t>
  </si>
  <si>
    <t xml:space="preserve">MCP6kL</t>
  </si>
  <si>
    <t xml:space="preserve">0087474</t>
  </si>
  <si>
    <t xml:space="preserve">ZALEPOVACÍ KALHOTKY: MoliCare Premium 6 kapek XL</t>
  </si>
  <si>
    <t xml:space="preserve">MCP6kXL</t>
  </si>
  <si>
    <t xml:space="preserve">0170285</t>
  </si>
  <si>
    <t xml:space="preserve">ZALEPOVACÍ KALHOTKY: MoliCare Premium 8 kapek S</t>
  </si>
  <si>
    <t xml:space="preserve">MCP8kS</t>
  </si>
  <si>
    <t xml:space="preserve">0087465</t>
  </si>
  <si>
    <t xml:space="preserve">ZALEPOVACÍ KALHOTKY: MoliCare Premium 8 kapek M</t>
  </si>
  <si>
    <t xml:space="preserve">MCP8kM</t>
  </si>
  <si>
    <t xml:space="preserve">0087476</t>
  </si>
  <si>
    <t xml:space="preserve">ZALEPOVACÍ KALHOTKY: MoliCare Premium 8 kapek L</t>
  </si>
  <si>
    <t xml:space="preserve">MCP8kL</t>
  </si>
  <si>
    <t xml:space="preserve">0087477</t>
  </si>
  <si>
    <t xml:space="preserve">ZALEPOVACÍ KALHOTKY: MoliCare Premium 8 kapek XL</t>
  </si>
  <si>
    <t xml:space="preserve">MCP8kXL</t>
  </si>
  <si>
    <t xml:space="preserve">0170286</t>
  </si>
  <si>
    <t xml:space="preserve">ZALEPOVACÍ KALHOTKY: MoliCare Premium 9 kapek S</t>
  </si>
  <si>
    <t xml:space="preserve">MCP9kS</t>
  </si>
  <si>
    <t xml:space="preserve">0170291</t>
  </si>
  <si>
    <t xml:space="preserve">ZALEPOVACÍ KALHOTKY: MoliCare Premium 9 kapek M</t>
  </si>
  <si>
    <t xml:space="preserve">MCP9kM</t>
  </si>
  <si>
    <t xml:space="preserve">0170292</t>
  </si>
  <si>
    <t xml:space="preserve">ZALEPOVACÍ KALHOTKY: MoliCare Premium 9 kapek XL</t>
  </si>
  <si>
    <t xml:space="preserve">MCP9kXL</t>
  </si>
  <si>
    <t xml:space="preserve">0170294</t>
  </si>
  <si>
    <t xml:space="preserve">ZALEPOVACÍ KALHOTKY: MoliCare Premium 10 kapek M</t>
  </si>
  <si>
    <t xml:space="preserve">MCP10kM</t>
  </si>
  <si>
    <t xml:space="preserve">0171427</t>
  </si>
  <si>
    <t xml:space="preserve">ZALEPOVACÍ KALHOTKY: MoliCare Premium 10 kapek L</t>
  </si>
  <si>
    <t xml:space="preserve">MCP10kL</t>
  </si>
  <si>
    <t xml:space="preserve">0171428</t>
  </si>
  <si>
    <t xml:space="preserve">VLOŽKY: MoliCare Lady 0,5 kapky</t>
  </si>
  <si>
    <t xml:space="preserve">MCL0,5k</t>
  </si>
  <si>
    <t xml:space="preserve">VLOŽKY: MoliCare Lady 1 kapka</t>
  </si>
  <si>
    <t xml:space="preserve">MCL1k</t>
  </si>
  <si>
    <t xml:space="preserve">0087652</t>
  </si>
  <si>
    <t xml:space="preserve">VLOŽKY: MoliCare Lady 1,5 kapky</t>
  </si>
  <si>
    <t xml:space="preserve">MCL1,5k</t>
  </si>
  <si>
    <t xml:space="preserve">0087116</t>
  </si>
  <si>
    <t xml:space="preserve">VLOŽKY: MoliCare Lady 2 kapky</t>
  </si>
  <si>
    <t xml:space="preserve">MCL2k</t>
  </si>
  <si>
    <t xml:space="preserve">0087117</t>
  </si>
  <si>
    <t xml:space="preserve">VLOŽKY: MoliCare Lady 3 kapky</t>
  </si>
  <si>
    <t xml:space="preserve">MCL3k</t>
  </si>
  <si>
    <t xml:space="preserve">0087118</t>
  </si>
  <si>
    <t xml:space="preserve">VLOŽKY: MoliCare Lady 4 kapky</t>
  </si>
  <si>
    <t xml:space="preserve">MCL4k</t>
  </si>
  <si>
    <t xml:space="preserve">0171107</t>
  </si>
  <si>
    <t xml:space="preserve">VLOŽKY: MoliCare Lady 4,5 kapky</t>
  </si>
  <si>
    <t xml:space="preserve">MCL4,5k</t>
  </si>
  <si>
    <t xml:space="preserve">0087119</t>
  </si>
  <si>
    <t xml:space="preserve">VLOŽKY: MoliCare Men 2 kapky</t>
  </si>
  <si>
    <t xml:space="preserve">MCM2k</t>
  </si>
  <si>
    <t xml:space="preserve">0087516</t>
  </si>
  <si>
    <t xml:space="preserve">VLOŽKY: MoliCare Men 4 kapky</t>
  </si>
  <si>
    <t xml:space="preserve">MCM4k</t>
  </si>
  <si>
    <t xml:space="preserve">0087674</t>
  </si>
  <si>
    <t xml:space="preserve">VLOŽKY: MoliCare Pad 2 kapky Mini</t>
  </si>
  <si>
    <t xml:space="preserve">MCP2k</t>
  </si>
  <si>
    <t xml:space="preserve">0087665</t>
  </si>
  <si>
    <t xml:space="preserve">VLOŽKY: MoliCare Pad 3 kapky Midi</t>
  </si>
  <si>
    <t xml:space="preserve">MCP3k</t>
  </si>
  <si>
    <t xml:space="preserve">0087666</t>
  </si>
  <si>
    <t xml:space="preserve">VLOŽKY: MoliCare Pad 4 kapky Maxi</t>
  </si>
  <si>
    <t xml:space="preserve">MCP4k</t>
  </si>
  <si>
    <t xml:space="preserve">0087667</t>
  </si>
  <si>
    <t xml:space="preserve">VLOŽNÉ PLENY: MoliCare Premium Form Normal Plus</t>
  </si>
  <si>
    <t xml:space="preserve">MCPFnormalplus</t>
  </si>
  <si>
    <t xml:space="preserve">0087468</t>
  </si>
  <si>
    <t xml:space="preserve">VLOŽNÉ PLENY: MoliCare Premium Form Extra</t>
  </si>
  <si>
    <t xml:space="preserve">MCPFextra</t>
  </si>
  <si>
    <t xml:space="preserve">0087469</t>
  </si>
  <si>
    <t xml:space="preserve">VLOŽNÉ PLENY: MoliCare Premium Form Extra Plus</t>
  </si>
  <si>
    <t xml:space="preserve">MCPFextraplus</t>
  </si>
  <si>
    <t xml:space="preserve">0087470</t>
  </si>
  <si>
    <t xml:space="preserve">VLOŽNÉ PLENY: MoliCare Premium Form Super Plus</t>
  </si>
  <si>
    <t xml:space="preserve">MCPFsuperplus</t>
  </si>
  <si>
    <t xml:space="preserve">0087471</t>
  </si>
  <si>
    <t xml:space="preserve">FIXAČNÍ KALHOTKY: MoliCare Premium Fixpants S</t>
  </si>
  <si>
    <t xml:space="preserve">MCPFS</t>
  </si>
  <si>
    <t xml:space="preserve">0088222</t>
  </si>
  <si>
    <t xml:space="preserve">FIXAČNÍ KALHOTKY: MoliCare Premium Fixpants M</t>
  </si>
  <si>
    <t xml:space="preserve">MCPFM</t>
  </si>
  <si>
    <t xml:space="preserve">0088223</t>
  </si>
  <si>
    <t xml:space="preserve">FIXAČNÍ KALHOTKY: MoliCare Premium Fixpants L</t>
  </si>
  <si>
    <t xml:space="preserve">MCPFL</t>
  </si>
  <si>
    <t xml:space="preserve">0088224</t>
  </si>
  <si>
    <t xml:space="preserve">FIXAČNÍ KALHOTKY: MoliCare Premium Fixpants XL</t>
  </si>
  <si>
    <t xml:space="preserve">MCPFXL</t>
  </si>
  <si>
    <t xml:space="preserve">0088225</t>
  </si>
  <si>
    <t xml:space="preserve">FIXAČNÍ KALHOTKY: MoliCare Premium Fixpants XXL</t>
  </si>
  <si>
    <t xml:space="preserve">MCPFXXL</t>
  </si>
  <si>
    <t xml:space="preserve">0088226</t>
  </si>
  <si>
    <t xml:space="preserve">FIXAČNÍ KALHOTKY: MoliCare Premium Fixpants XXXL</t>
  </si>
  <si>
    <t xml:space="preserve">MCPFXXXL</t>
  </si>
  <si>
    <t xml:space="preserve">0171903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</si>
</sst>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"/>
    <numFmt numFmtId="167" formatCode="0\ %"/>
    <numFmt numFmtId="168" formatCode="#,##0.00&quot; Kč&quot;"/>
    <numFmt numFmtId="169" formatCode="0.00"/>
  </numFmts>
  <fonts count="17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color rgb="FF000000"/>
      <name val="Arial"/>
      <family val="0"/>
      <charset val="238"/>
    </font>
    <font>
      <b val="true"/>
      <sz val="11"/>
      <color rgb="FF000000"/>
      <name val="Calibri"/>
      <family val="2"/>
      <charset val="238"/>
    </font>
    <font>
      <b val="true"/>
      <sz val="14"/>
      <color rgb="FF000000"/>
      <name val="Calibri"/>
      <family val="2"/>
      <charset val="238"/>
    </font>
    <font>
      <b val="true"/>
      <sz val="12"/>
      <color rgb="FF000000"/>
      <name val="Calibri"/>
      <family val="2"/>
      <charset val="238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1"/>
    </font>
    <font>
      <b val="true"/>
      <sz val="11"/>
      <color rgb="FFFFFFFF"/>
      <name val="Calibri"/>
      <family val="2"/>
      <charset val="238"/>
    </font>
    <font>
      <sz val="11"/>
      <color rgb="FFD9D9D9"/>
      <name val="Calibri"/>
      <family val="2"/>
      <charset val="1"/>
    </font>
    <font>
      <b val="true"/>
      <sz val="11"/>
      <color rgb="FFD9D9D9"/>
      <name val="Calibri"/>
      <family val="2"/>
      <charset val="1"/>
    </font>
    <font>
      <sz val="12"/>
      <color rgb="FF000000"/>
      <name val="Calibri"/>
      <family val="2"/>
      <charset val="238"/>
    </font>
    <font>
      <b val="true"/>
      <sz val="14"/>
      <color rgb="FF000000"/>
      <name val="Calibri"/>
      <family val="2"/>
      <charset val="1"/>
    </font>
    <font>
      <b val="true"/>
      <u val="single"/>
      <sz val="11"/>
      <color rgb="FFFFFFFF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BDD7EE"/>
        <bgColor rgb="FFD9D9D9"/>
      </patternFill>
    </fill>
    <fill>
      <patternFill patternType="solid">
        <fgColor rgb="FFA9D18E"/>
        <bgColor rgb="FFBDD7EE"/>
      </patternFill>
    </fill>
    <fill>
      <patternFill patternType="solid">
        <fgColor rgb="FFD9D9D9"/>
        <bgColor rgb="FFBDD7EE"/>
      </patternFill>
    </fill>
    <fill>
      <patternFill patternType="solid">
        <fgColor rgb="FFFFFF00"/>
        <bgColor rgb="FFFFFF00"/>
      </patternFill>
    </fill>
    <fill>
      <patternFill patternType="solid">
        <fgColor rgb="FFFF7C80"/>
        <bgColor rgb="FFFF99CC"/>
      </patternFill>
    </fill>
    <fill>
      <patternFill patternType="solid">
        <fgColor rgb="FFFFFFFF"/>
        <bgColor rgb="FFFFFFCC"/>
      </patternFill>
    </fill>
    <fill>
      <patternFill patternType="solid">
        <fgColor rgb="FF000000"/>
        <bgColor rgb="FF003300"/>
      </patternFill>
    </fill>
    <fill>
      <patternFill patternType="solid">
        <fgColor rgb="FFFF0000"/>
        <bgColor rgb="FF993300"/>
      </patternFill>
    </fill>
    <fill>
      <patternFill patternType="solid">
        <fgColor rgb="FF2E75B6"/>
        <bgColor rgb="FF0066CC"/>
      </patternFill>
    </fill>
    <fill>
      <patternFill patternType="solid">
        <fgColor rgb="FF548235"/>
        <bgColor rgb="FF339966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 style="thick"/>
      <right style="thick"/>
      <top style="thick"/>
      <bottom/>
      <diagonal/>
    </border>
    <border diagonalUp="false" diagonalDown="false">
      <left/>
      <right style="thick"/>
      <top style="thick"/>
      <bottom/>
      <diagonal/>
    </border>
    <border diagonalUp="false" diagonalDown="false">
      <left style="thick"/>
      <right style="thin"/>
      <top style="thick"/>
      <bottom style="thin"/>
      <diagonal/>
    </border>
    <border diagonalUp="false" diagonalDown="false">
      <left style="thin"/>
      <right style="thick"/>
      <top style="thick"/>
      <bottom style="thin"/>
      <diagonal/>
    </border>
    <border diagonalUp="false" diagonalDown="false">
      <left style="thick"/>
      <right style="thick"/>
      <top/>
      <bottom/>
      <diagonal/>
    </border>
    <border diagonalUp="false" diagonalDown="false">
      <left/>
      <right style="thick"/>
      <top/>
      <bottom/>
      <diagonal/>
    </border>
    <border diagonalUp="false" diagonalDown="false">
      <left style="thick"/>
      <right style="thin"/>
      <top style="thin"/>
      <bottom style="thin"/>
      <diagonal/>
    </border>
    <border diagonalUp="false" diagonalDown="false">
      <left style="thin"/>
      <right style="thick"/>
      <top style="thin"/>
      <bottom style="thin"/>
      <diagonal/>
    </border>
    <border diagonalUp="false" diagonalDown="false">
      <left/>
      <right style="thick"/>
      <top style="thin"/>
      <bottom/>
      <diagonal/>
    </border>
    <border diagonalUp="false" diagonalDown="false">
      <left style="thick"/>
      <right style="thin"/>
      <top style="thin"/>
      <bottom style="thick"/>
      <diagonal/>
    </border>
    <border diagonalUp="false" diagonalDown="false">
      <left style="thick"/>
      <right/>
      <top/>
      <bottom/>
      <diagonal/>
    </border>
    <border diagonalUp="false" diagonalDown="false">
      <left/>
      <right style="thick"/>
      <top style="thin"/>
      <bottom style="thick"/>
      <diagonal/>
    </border>
    <border diagonalUp="false" diagonalDown="false">
      <left style="thick"/>
      <right style="thick"/>
      <top/>
      <bottom style="thick"/>
      <diagonal/>
    </border>
    <border diagonalUp="false" diagonalDown="false">
      <left/>
      <right style="thick"/>
      <top/>
      <bottom style="thick"/>
      <diagonal/>
    </border>
    <border diagonalUp="false" diagonalDown="false">
      <left style="thin"/>
      <right style="thin"/>
      <top style="thick"/>
      <bottom style="thin"/>
      <diagonal/>
    </border>
    <border diagonalUp="false" diagonalDown="false">
      <left style="thin"/>
      <right/>
      <top style="thick"/>
      <bottom style="thin"/>
      <diagonal/>
    </border>
    <border diagonalUp="false" diagonalDown="false">
      <left style="thick"/>
      <right/>
      <top style="thick"/>
      <bottom style="thin"/>
      <diagonal/>
    </border>
    <border diagonalUp="false" diagonalDown="false">
      <left style="thick"/>
      <right style="thick"/>
      <top style="thick"/>
      <bottom style="thin"/>
      <diagonal/>
    </border>
    <border diagonalUp="false" diagonalDown="false">
      <left style="thin"/>
      <right style="thin"/>
      <top style="thin"/>
      <bottom style="thick"/>
      <diagonal/>
    </border>
    <border diagonalUp="false" diagonalDown="false">
      <left style="thin"/>
      <right/>
      <top style="thin"/>
      <bottom style="thick"/>
      <diagonal/>
    </border>
    <border diagonalUp="false" diagonalDown="false">
      <left style="thick"/>
      <right/>
      <top style="thin"/>
      <bottom style="thick"/>
      <diagonal/>
    </border>
    <border diagonalUp="false" diagonalDown="false">
      <left style="thin"/>
      <right style="thick"/>
      <top style="thin"/>
      <bottom style="thick"/>
      <diagonal/>
    </border>
    <border diagonalUp="false" diagonalDown="false">
      <left style="thick"/>
      <right style="thick"/>
      <top style="thin"/>
      <bottom style="thick"/>
      <diagonal/>
    </border>
    <border diagonalUp="false" diagonalDown="false">
      <left/>
      <right/>
      <top style="thin"/>
      <bottom style="thick"/>
      <diagonal/>
    </border>
    <border diagonalUp="false" diagonalDown="false">
      <left style="thick"/>
      <right/>
      <top style="thick"/>
      <bottom/>
      <diagonal/>
    </border>
    <border diagonalUp="false" diagonalDown="false">
      <left/>
      <right style="thick"/>
      <top style="thick"/>
      <bottom style="thin"/>
      <diagonal/>
    </border>
    <border diagonalUp="false" diagonalDown="false">
      <left style="thick"/>
      <right/>
      <top/>
      <bottom style="thick"/>
      <diagonal/>
    </border>
    <border diagonalUp="false" diagonalDown="false">
      <left/>
      <right/>
      <top style="thick"/>
      <bottom style="thick"/>
      <diagonal/>
    </border>
    <border diagonalUp="false" diagonalDown="false">
      <left style="thick"/>
      <right style="thick"/>
      <top style="thin"/>
      <bottom style="thin"/>
      <diagonal/>
    </border>
    <border diagonalUp="false" diagonalDown="false">
      <left style="thick"/>
      <right style="thin"/>
      <top/>
      <bottom style="thin"/>
      <diagonal/>
    </border>
    <border diagonalUp="false" diagonalDown="false">
      <left style="thin"/>
      <right style="thick"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6" fillId="3" borderId="3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7" fillId="4" borderId="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5" fontId="7" fillId="5" borderId="5" xfId="0" applyFont="true" applyBorder="true" applyAlignment="true" applyProtection="true">
      <alignment horizontal="right" vertical="bottom" textRotation="0" wrapText="false" indent="0" shrinkToFit="false"/>
      <protection locked="false" hidden="true"/>
    </xf>
    <xf numFmtId="165" fontId="0" fillId="0" borderId="0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2" borderId="6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6" fillId="3" borderId="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7" fillId="4" borderId="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6" fontId="7" fillId="5" borderId="9" xfId="0" applyFont="true" applyBorder="true" applyAlignment="false" applyProtection="true">
      <alignment horizontal="general" vertical="bottom" textRotation="0" wrapText="false" indent="0" shrinkToFit="false"/>
      <protection locked="false" hidden="tru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0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11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8" fontId="7" fillId="0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6" fontId="7" fillId="0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6" fontId="7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14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6" fillId="3" borderId="15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0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0" fillId="5" borderId="0" xfId="0" applyFont="false" applyBorder="false" applyAlignment="true" applyProtection="true">
      <alignment horizontal="center" vertical="center" textRotation="0" wrapText="false" indent="0" shrinkToFit="false"/>
      <protection locked="true" hidden="true"/>
    </xf>
    <xf numFmtId="169" fontId="0" fillId="5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5" fontId="0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4" borderId="16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4" borderId="17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7" fillId="2" borderId="18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2" borderId="5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7" fillId="3" borderId="18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3" borderId="5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2" borderId="1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true"/>
    </xf>
    <xf numFmtId="164" fontId="5" fillId="2" borderId="1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7" fillId="5" borderId="20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4" fontId="0" fillId="0" borderId="20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68" fontId="0" fillId="0" borderId="20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21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66" fontId="6" fillId="2" borderId="22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9" fillId="2" borderId="23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5" borderId="1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4" fontId="9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9" fillId="2" borderId="2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9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10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6" fontId="11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0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26" xfId="0" applyFont="true" applyBorder="true" applyAlignment="true" applyProtection="true">
      <alignment horizontal="center" vertical="bottom" textRotation="0" wrapText="tru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true" indent="0" shrinkToFit="false"/>
      <protection locked="true" hidden="true"/>
    </xf>
    <xf numFmtId="164" fontId="12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7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5" fillId="3" borderId="1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6" fontId="13" fillId="4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3" borderId="1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3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6" fontId="9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1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1" fillId="0" borderId="2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2" borderId="4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8" fillId="2" borderId="5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7" fillId="3" borderId="4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8" fillId="3" borderId="5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6" fontId="6" fillId="2" borderId="8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5" fillId="3" borderId="8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4" fillId="3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9" fillId="2" borderId="3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14" fillId="3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6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4" fillId="8" borderId="32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4" fillId="8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9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14" fillId="8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7" fillId="2" borderId="3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8" fillId="2" borderId="32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7" fillId="3" borderId="3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8" fillId="2" borderId="3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5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5" fillId="5" borderId="3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14" fillId="2" borderId="23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6" fillId="3" borderId="1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14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14" fillId="2" borderId="2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2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5" fillId="2" borderId="3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5" fillId="3" borderId="3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9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5" fillId="9" borderId="3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3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0" borderId="0" xfId="0" applyFont="true" applyBorder="false" applyAlignment="true" applyProtection="true">
      <alignment horizontal="left" vertical="center" textRotation="0" wrapText="false" indent="0" shrinkToFit="false"/>
      <protection locked="true" hidden="true"/>
    </xf>
    <xf numFmtId="164" fontId="0" fillId="5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5" fontId="0" fillId="5" borderId="0" xfId="0" applyFont="true" applyBorder="false" applyAlignment="true" applyProtection="true">
      <alignment horizontal="left" vertical="center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true"/>
    </xf>
    <xf numFmtId="165" fontId="0" fillId="5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ální 2" xfId="20"/>
  </cellStyles>
  <dxfs count="3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1"/>
        <i val="0"/>
        <color rgb="FFFFFFFF"/>
        <u val="single"/>
      </font>
      <fill>
        <patternFill>
          <bgColor rgb="FF548235"/>
        </patternFill>
      </fill>
    </dxf>
    <dxf>
      <fill>
        <patternFill>
          <bgColor rgb="FFFF0000"/>
        </patternFill>
      </fill>
    </dxf>
    <dxf>
      <font>
        <b val="1"/>
        <i val="0"/>
        <strike val="0"/>
        <color rgb="FFFFFFFF"/>
        <u val="single"/>
      </font>
      <numFmt numFmtId="164" formatCode="General"/>
      <fill>
        <patternFill>
          <bgColor rgb="FF2E75B6"/>
        </patternFill>
      </fill>
    </dxf>
    <dxf>
      <font>
        <b val="1"/>
        <i val="0"/>
        <color rgb="FFFFFFFF"/>
        <u val="single"/>
      </font>
      <fill>
        <patternFill>
          <bgColor rgb="FF2E75B6"/>
        </patternFill>
      </fill>
    </dxf>
    <dxf>
      <font>
        <b val="1"/>
        <i val="0"/>
        <color rgb="FFFFFFFF"/>
        <u val="single"/>
      </font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1"/>
        <i val="0"/>
        <color rgb="FFFFFFFF"/>
        <u val="single"/>
      </font>
      <fill>
        <patternFill>
          <bgColor rgb="FF548235"/>
        </patternFill>
      </fill>
    </dxf>
    <dxf>
      <fill>
        <patternFill>
          <bgColor rgb="FFFF0000"/>
        </patternFill>
      </fill>
    </dxf>
    <dxf>
      <font>
        <b val="1"/>
        <i val="0"/>
        <strike val="0"/>
        <color rgb="FFFFFFFF"/>
        <u val="single"/>
      </font>
      <numFmt numFmtId="164" formatCode="General"/>
      <fill>
        <patternFill>
          <bgColor rgb="FF2E75B6"/>
        </patternFill>
      </fill>
    </dxf>
    <dxf>
      <font>
        <b val="1"/>
        <i val="0"/>
        <color rgb="FFFFFFFF"/>
        <u val="single"/>
      </font>
      <fill>
        <patternFill>
          <bgColor rgb="FF2E75B6"/>
        </patternFill>
      </fill>
    </dxf>
    <dxf>
      <font>
        <b val="1"/>
        <i val="0"/>
        <color rgb="FFFFFFFF"/>
        <u val="single"/>
      </font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1"/>
        <i val="0"/>
        <color rgb="FFFFFFFF"/>
        <u val="single"/>
      </font>
      <fill>
        <patternFill>
          <bgColor rgb="FF548235"/>
        </patternFill>
      </fill>
    </dxf>
    <dxf>
      <fill>
        <patternFill>
          <bgColor rgb="FFFF0000"/>
        </patternFill>
      </fill>
    </dxf>
    <dxf>
      <font>
        <b val="1"/>
        <i val="0"/>
        <strike val="0"/>
        <color rgb="FFFFFFFF"/>
        <u val="single"/>
      </font>
      <numFmt numFmtId="164" formatCode="General"/>
      <fill>
        <patternFill>
          <bgColor rgb="FF2E75B6"/>
        </patternFill>
      </fill>
    </dxf>
    <dxf>
      <font>
        <b val="1"/>
        <i val="0"/>
        <color rgb="FFFFFFFF"/>
        <u val="single"/>
      </font>
      <fill>
        <patternFill>
          <bgColor rgb="FF2E75B6"/>
        </patternFill>
      </fill>
    </dxf>
    <dxf>
      <font>
        <b val="1"/>
        <i val="0"/>
        <color rgb="FFFFFFFF"/>
        <u val="single"/>
      </font>
      <fill>
        <patternFill>
          <bgColor rgb="FF548235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800080"/>
      <rgbColor rgb="FF008080"/>
      <rgbColor rgb="FFA9D18E"/>
      <rgbColor rgb="FF808080"/>
      <rgbColor rgb="FF9999FF"/>
      <rgbColor rgb="FF993366"/>
      <rgbColor rgb="FFFFFFCC"/>
      <rgbColor rgb="FFCCFFFF"/>
      <rgbColor rgb="FF660066"/>
      <rgbColor rgb="FFFF7C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99CCFF"/>
      <rgbColor rgb="FFFF99CC"/>
      <rgbColor rgb="FFCC99FF"/>
      <rgbColor rgb="FFFFCC99"/>
      <rgbColor rgb="FF2E75B6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10</xdr:col>
      <xdr:colOff>1752480</xdr:colOff>
      <xdr:row>22</xdr:row>
      <xdr:rowOff>38160</xdr:rowOff>
    </xdr:from>
    <xdr:to>
      <xdr:col>11</xdr:col>
      <xdr:colOff>1504800</xdr:colOff>
      <xdr:row>32</xdr:row>
      <xdr:rowOff>67320</xdr:rowOff>
    </xdr:to>
    <xdr:pic>
      <xdr:nvPicPr>
        <xdr:cNvPr id="0" name="Obrázek 1" descr=""/>
        <xdr:cNvPicPr/>
      </xdr:nvPicPr>
      <xdr:blipFill>
        <a:blip r:embed="rId1"/>
        <a:stretch/>
      </xdr:blipFill>
      <xdr:spPr>
        <a:xfrm>
          <a:off x="14916600" y="5429160"/>
          <a:ext cx="3169080" cy="19818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10</xdr:col>
      <xdr:colOff>1752480</xdr:colOff>
      <xdr:row>22</xdr:row>
      <xdr:rowOff>38160</xdr:rowOff>
    </xdr:from>
    <xdr:to>
      <xdr:col>11</xdr:col>
      <xdr:colOff>1504800</xdr:colOff>
      <xdr:row>32</xdr:row>
      <xdr:rowOff>67320</xdr:rowOff>
    </xdr:to>
    <xdr:pic>
      <xdr:nvPicPr>
        <xdr:cNvPr id="1" name="Obrázek 1" descr=""/>
        <xdr:cNvPicPr/>
      </xdr:nvPicPr>
      <xdr:blipFill>
        <a:blip r:embed="rId1"/>
        <a:stretch/>
      </xdr:blipFill>
      <xdr:spPr>
        <a:xfrm>
          <a:off x="15248520" y="5429160"/>
          <a:ext cx="3169440" cy="19818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10</xdr:col>
      <xdr:colOff>1752480</xdr:colOff>
      <xdr:row>22</xdr:row>
      <xdr:rowOff>38160</xdr:rowOff>
    </xdr:from>
    <xdr:to>
      <xdr:col>11</xdr:col>
      <xdr:colOff>1504800</xdr:colOff>
      <xdr:row>32</xdr:row>
      <xdr:rowOff>67320</xdr:rowOff>
    </xdr:to>
    <xdr:pic>
      <xdr:nvPicPr>
        <xdr:cNvPr id="2" name="Obrázek 1" descr=""/>
        <xdr:cNvPicPr/>
      </xdr:nvPicPr>
      <xdr:blipFill>
        <a:blip r:embed="rId1"/>
        <a:stretch/>
      </xdr:blipFill>
      <xdr:spPr>
        <a:xfrm>
          <a:off x="15248520" y="5429160"/>
          <a:ext cx="3169440" cy="19818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AF78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8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1" width="2.02"/>
    <col collapsed="false" customWidth="true" hidden="false" outlineLevel="0" max="2" min="2" style="1" width="18.96"/>
    <col collapsed="false" customWidth="true" hidden="false" outlineLevel="0" max="3" min="3" style="1" width="57.58"/>
    <col collapsed="false" customWidth="true" hidden="false" outlineLevel="0" max="5" min="4" style="1" width="12.1"/>
    <col collapsed="false" customWidth="true" hidden="false" outlineLevel="0" max="6" min="6" style="1" width="15.61"/>
    <col collapsed="false" customWidth="true" hidden="false" outlineLevel="0" max="7" min="7" style="1" width="10.36"/>
    <col collapsed="false" customWidth="true" hidden="false" outlineLevel="0" max="8" min="8" style="1" width="32.68"/>
    <col collapsed="false" customWidth="true" hidden="false" outlineLevel="0" max="9" min="9" style="1" width="22.6"/>
    <col collapsed="false" customWidth="true" hidden="false" outlineLevel="0" max="10" min="10" style="0" width="2.56"/>
    <col collapsed="false" customWidth="true" hidden="false" outlineLevel="0" max="11" min="11" style="1" width="48.42"/>
    <col collapsed="false" customWidth="true" hidden="false" outlineLevel="0" max="12" min="12" style="1" width="24.88"/>
    <col collapsed="false" customWidth="true" hidden="false" outlineLevel="0" max="13" min="13" style="0" width="8.6"/>
    <col collapsed="false" customWidth="true" hidden="false" outlineLevel="0" max="17" min="14" style="1" width="9.14"/>
    <col collapsed="false" customWidth="true" hidden="true" outlineLevel="0" max="18" min="18" style="1" width="18.16"/>
    <col collapsed="false" customWidth="true" hidden="true" outlineLevel="0" max="19" min="19" style="1" width="20.04"/>
    <col collapsed="false" customWidth="true" hidden="true" outlineLevel="0" max="20" min="20" style="1" width="52.05"/>
    <col collapsed="false" customWidth="true" hidden="true" outlineLevel="0" max="21" min="21" style="1" width="16.14"/>
    <col collapsed="false" customWidth="true" hidden="true" outlineLevel="0" max="22" min="22" style="1" width="15.61"/>
    <col collapsed="false" customWidth="true" hidden="true" outlineLevel="0" max="24" min="23" style="1" width="16.01"/>
    <col collapsed="false" customWidth="true" hidden="true" outlineLevel="0" max="26" min="25" style="1" width="9.14"/>
    <col collapsed="false" customWidth="true" hidden="true" outlineLevel="0" max="27" min="27" style="1" width="12.51"/>
    <col collapsed="false" customWidth="true" hidden="true" outlineLevel="0" max="28" min="28" style="1" width="9.14"/>
    <col collapsed="false" customWidth="true" hidden="true" outlineLevel="0" max="29" min="29" style="1" width="16.01"/>
    <col collapsed="false" customWidth="true" hidden="true" outlineLevel="0" max="32" min="30" style="1" width="9.14"/>
    <col collapsed="false" customWidth="true" hidden="false" outlineLevel="0" max="1025" min="33" style="1" width="9.14"/>
  </cols>
  <sheetData>
    <row r="1" customFormat="false" ht="9" hidden="false" customHeight="true" outlineLevel="0" collapsed="false"/>
    <row r="2" customFormat="false" ht="16.5" hidden="false" customHeight="true" outlineLevel="0" collapsed="false">
      <c r="E2" s="2"/>
      <c r="H2" s="3" t="s">
        <v>0</v>
      </c>
      <c r="I2" s="3"/>
      <c r="K2" s="4" t="s">
        <v>1</v>
      </c>
      <c r="L2" s="4"/>
      <c r="R2" s="5"/>
      <c r="S2" s="6"/>
    </row>
    <row r="3" customFormat="false" ht="15.75" hidden="false" customHeight="true" outlineLevel="0" collapsed="false">
      <c r="B3" s="7" t="s">
        <v>2</v>
      </c>
      <c r="C3" s="8" t="s">
        <v>3</v>
      </c>
      <c r="E3" s="9"/>
      <c r="H3" s="3"/>
      <c r="I3" s="3"/>
      <c r="K3" s="4"/>
      <c r="L3" s="4"/>
      <c r="R3" s="10"/>
      <c r="S3" s="11"/>
    </row>
    <row r="4" customFormat="false" ht="15.75" hidden="false" customHeight="true" outlineLevel="0" collapsed="false">
      <c r="B4" s="12" t="s">
        <v>4</v>
      </c>
      <c r="C4" s="13" t="n">
        <v>1</v>
      </c>
      <c r="D4" s="14"/>
      <c r="E4" s="14"/>
      <c r="H4" s="3"/>
      <c r="I4" s="3"/>
      <c r="K4" s="4"/>
      <c r="L4" s="4"/>
      <c r="R4" s="10"/>
      <c r="S4" s="11"/>
      <c r="U4" s="15" t="s">
        <v>5</v>
      </c>
      <c r="V4" s="15"/>
      <c r="W4" s="15"/>
      <c r="X4" s="15"/>
      <c r="Y4" s="15"/>
      <c r="Z4" s="15"/>
      <c r="AA4" s="15"/>
      <c r="AB4" s="1" t="s">
        <v>6</v>
      </c>
      <c r="AC4" s="1" t="s">
        <v>7</v>
      </c>
      <c r="AD4" s="1" t="s">
        <v>3</v>
      </c>
      <c r="AE4" s="1" t="s">
        <v>8</v>
      </c>
      <c r="AF4" s="1" t="s">
        <v>9</v>
      </c>
    </row>
    <row r="5" customFormat="false" ht="15.75" hidden="false" customHeight="true" outlineLevel="0" collapsed="false">
      <c r="B5" s="12" t="s">
        <v>10</v>
      </c>
      <c r="C5" s="16" t="n">
        <f aca="false">IF(C3="SKP1",AD12,IF(C3="SKP2",AE12,IF(C3="SKP3",AF12,0)))</f>
        <v>0.15</v>
      </c>
      <c r="D5" s="14"/>
      <c r="E5" s="14"/>
      <c r="H5" s="3"/>
      <c r="I5" s="3"/>
      <c r="K5" s="4"/>
      <c r="L5" s="4"/>
      <c r="R5" s="10"/>
      <c r="S5" s="11"/>
      <c r="U5" s="17"/>
      <c r="V5" s="17"/>
      <c r="W5" s="17"/>
      <c r="X5" s="17"/>
      <c r="Y5" s="17"/>
      <c r="Z5" s="17"/>
      <c r="AA5" s="17"/>
    </row>
    <row r="6" customFormat="false" ht="16.5" hidden="false" customHeight="true" outlineLevel="0" collapsed="false">
      <c r="B6" s="18" t="s">
        <v>11</v>
      </c>
      <c r="C6" s="19" t="n">
        <f aca="false">IF(AND(C3="SKP1",C4=1),450,IF(AND(C3="SKP1",C4=2),AD9,IF(AND(C3="SKP1",C4=3),AD10,IF(AND(C3="SKP2",C4=1),AE7,IF(AND(C3="SKP2",C4=2),AE9,IF(AND(C3="SKP2",C4=3),AE10,IF(AND(C3="SKP3",C4=1),AF7,IF(AND(C3="SKP3",C4=2),AF9,IF(AND(C3="SKP3",C4=3),AF10,0)))))))))</f>
        <v>450</v>
      </c>
      <c r="D6" s="20"/>
      <c r="E6" s="21"/>
      <c r="H6" s="3"/>
      <c r="I6" s="3"/>
      <c r="K6" s="4"/>
      <c r="L6" s="4"/>
      <c r="R6" s="10"/>
      <c r="S6" s="11"/>
      <c r="U6" s="17" t="s">
        <v>12</v>
      </c>
      <c r="V6" s="17" t="s">
        <v>13</v>
      </c>
      <c r="W6" s="17" t="s">
        <v>14</v>
      </c>
      <c r="X6" s="17" t="s">
        <v>15</v>
      </c>
      <c r="Y6" s="17" t="s">
        <v>16</v>
      </c>
      <c r="Z6" s="17" t="s">
        <v>17</v>
      </c>
      <c r="AA6" s="17" t="s">
        <v>18</v>
      </c>
      <c r="AB6" s="1" t="s">
        <v>6</v>
      </c>
      <c r="AC6" s="1" t="s">
        <v>19</v>
      </c>
      <c r="AD6" s="1" t="n">
        <v>1</v>
      </c>
      <c r="AE6" s="1" t="n">
        <v>2</v>
      </c>
      <c r="AF6" s="1" t="n">
        <v>3</v>
      </c>
    </row>
    <row r="7" customFormat="false" ht="16.5" hidden="false" customHeight="true" outlineLevel="0" collapsed="false">
      <c r="B7" s="18"/>
      <c r="C7" s="22" t="n">
        <f aca="false">IF(C4=1,150,IF(C4=2,300,450))</f>
        <v>150</v>
      </c>
      <c r="D7" s="23" t="s">
        <v>20</v>
      </c>
      <c r="H7" s="3"/>
      <c r="I7" s="3"/>
      <c r="K7" s="4"/>
      <c r="L7" s="4"/>
      <c r="R7" s="10"/>
      <c r="S7" s="11"/>
      <c r="T7" s="24" t="s">
        <v>21</v>
      </c>
      <c r="U7" s="25" t="s">
        <v>21</v>
      </c>
      <c r="V7" s="25" t="n">
        <v>0</v>
      </c>
      <c r="W7" s="25" t="n">
        <v>0</v>
      </c>
      <c r="X7" s="25" t="n">
        <v>0</v>
      </c>
      <c r="Y7" s="25" t="n">
        <v>0</v>
      </c>
      <c r="Z7" s="25" t="s">
        <v>21</v>
      </c>
      <c r="AA7" s="25" t="s">
        <v>21</v>
      </c>
      <c r="AB7" s="1" t="s">
        <v>22</v>
      </c>
      <c r="AC7" s="1" t="s">
        <v>23</v>
      </c>
      <c r="AD7" s="1" t="n">
        <v>450</v>
      </c>
      <c r="AE7" s="1" t="n">
        <v>900</v>
      </c>
      <c r="AF7" s="1" t="n">
        <v>1700</v>
      </c>
    </row>
    <row r="8" customFormat="false" ht="8.25" hidden="false" customHeight="true" outlineLevel="0" collapsed="false">
      <c r="C8" s="26"/>
      <c r="H8" s="3"/>
      <c r="I8" s="3"/>
      <c r="K8" s="4"/>
      <c r="L8" s="4"/>
      <c r="R8" s="27"/>
      <c r="S8" s="28"/>
      <c r="T8" s="1" t="s">
        <v>24</v>
      </c>
      <c r="U8" s="29" t="s">
        <v>25</v>
      </c>
      <c r="V8" s="30" t="n">
        <f aca="false">X8*0.85</f>
        <v>222.2590625</v>
      </c>
      <c r="W8" s="30" t="n">
        <f aca="false">X8*0.95</f>
        <v>248.4071875</v>
      </c>
      <c r="X8" s="31" t="n">
        <v>261.48125</v>
      </c>
      <c r="Y8" s="29" t="n">
        <v>14</v>
      </c>
      <c r="Z8" s="32" t="s">
        <v>26</v>
      </c>
      <c r="AA8" s="24" t="n">
        <v>5009812</v>
      </c>
    </row>
    <row r="9" customFormat="false" ht="30.75" hidden="false" customHeight="false" outlineLevel="0" collapsed="false">
      <c r="B9" s="33"/>
      <c r="C9" s="34" t="s">
        <v>27</v>
      </c>
      <c r="D9" s="35" t="s">
        <v>28</v>
      </c>
      <c r="E9" s="35" t="s">
        <v>29</v>
      </c>
      <c r="F9" s="34" t="s">
        <v>30</v>
      </c>
      <c r="G9" s="36" t="s">
        <v>31</v>
      </c>
      <c r="H9" s="37" t="s">
        <v>32</v>
      </c>
      <c r="I9" s="38" t="s">
        <v>33</v>
      </c>
      <c r="K9" s="39" t="s">
        <v>34</v>
      </c>
      <c r="L9" s="40" t="s">
        <v>33</v>
      </c>
      <c r="R9" s="41" t="s">
        <v>35</v>
      </c>
      <c r="S9" s="40" t="s">
        <v>35</v>
      </c>
      <c r="T9" s="1" t="s">
        <v>36</v>
      </c>
      <c r="U9" s="29" t="s">
        <v>37</v>
      </c>
      <c r="V9" s="30" t="n">
        <f aca="false">X9*0.85</f>
        <v>222.2590625</v>
      </c>
      <c r="W9" s="30" t="n">
        <f aca="false">X9*0.95</f>
        <v>248.4071875</v>
      </c>
      <c r="X9" s="31" t="n">
        <v>261.48125</v>
      </c>
      <c r="Y9" s="29" t="n">
        <v>14</v>
      </c>
      <c r="Z9" s="32" t="s">
        <v>38</v>
      </c>
      <c r="AA9" s="24" t="n">
        <v>5009813</v>
      </c>
      <c r="AD9" s="42" t="n">
        <v>900</v>
      </c>
      <c r="AE9" s="42" t="n">
        <v>1800</v>
      </c>
      <c r="AF9" s="42" t="n">
        <v>3400</v>
      </c>
    </row>
    <row r="10" customFormat="false" ht="19.5" hidden="false" customHeight="false" outlineLevel="0" collapsed="false">
      <c r="B10" s="43" t="s">
        <v>39</v>
      </c>
      <c r="C10" s="44" t="s">
        <v>21</v>
      </c>
      <c r="D10" s="45" t="str">
        <f aca="false">VLOOKUP(C10,T7:AA78,7,0)</f>
        <v>-</v>
      </c>
      <c r="E10" s="45" t="str">
        <f aca="false">VLOOKUP(C10,T7:AA78,8,0)</f>
        <v>-</v>
      </c>
      <c r="F10" s="46" t="n">
        <f aca="false">IF(C3="SKP1",VLOOKUP(C10,T7:AA78,3,0),IF(C3="SKP2",VLOOKUP(C10,T7:AA78,4,0),VLOOKUP(C10,T7:AA78,5,0)))</f>
        <v>0</v>
      </c>
      <c r="G10" s="47" t="n">
        <f aca="false">VLOOKUP(C10,T7:AA78,6,0)</f>
        <v>0</v>
      </c>
      <c r="H10" s="48" t="n">
        <f aca="false">IF(OR(AND(C4=1,ROUNDDOWN(IFERROR(C6/F10,0),0)*G10&lt;=150),AND(C4=2,ROUNDDOWN(IFERROR(C6/F10,0),0)*G10&lt;=300),AND(C4=3,ROUNDDOWN(IFERROR(C6/F10,0),0)*G10&lt;=450)),H11,IF(C4=1,ROUNDDOWN(150/G10,0),IF(C4=2,ROUNDDOWN(300/G10,0),ROUNDDOWN(450/G10,0))))</f>
        <v>0</v>
      </c>
      <c r="I10" s="49" t="n">
        <f aca="false">G10*H10</f>
        <v>0</v>
      </c>
      <c r="J10" s="50"/>
      <c r="K10" s="51" t="n">
        <v>0</v>
      </c>
      <c r="L10" s="52" t="n">
        <f aca="false">K10*G10</f>
        <v>0</v>
      </c>
      <c r="R10" s="53" t="n">
        <f aca="false">ROUNDDOWN(IF(C4=3,I10/3,IF(C4=2,I10/2,I10)),0)</f>
        <v>0</v>
      </c>
      <c r="S10" s="54" t="n">
        <f aca="false">ROUNDDOWN(IF(AND(C4=3,K10=1),L10/1,IF(AND(C4=3,K10&gt;1),L10/3,IF(AND(C4=2,K10=1),L10/1,IF(AND(C4=2,K10&gt;1),L10/2,L10)))),0)</f>
        <v>0</v>
      </c>
      <c r="T10" s="1" t="s">
        <v>40</v>
      </c>
      <c r="U10" s="29" t="s">
        <v>41</v>
      </c>
      <c r="V10" s="30" t="n">
        <f aca="false">X10*0.85</f>
        <v>288.949</v>
      </c>
      <c r="W10" s="30" t="n">
        <f aca="false">X10*0.95</f>
        <v>322.943</v>
      </c>
      <c r="X10" s="31" t="n">
        <v>339.94</v>
      </c>
      <c r="Y10" s="29" t="n">
        <v>14</v>
      </c>
      <c r="Z10" s="32" t="s">
        <v>42</v>
      </c>
      <c r="AA10" s="24" t="n">
        <v>5009850</v>
      </c>
      <c r="AD10" s="1" t="n">
        <v>1350</v>
      </c>
      <c r="AE10" s="1" t="n">
        <v>2700</v>
      </c>
      <c r="AF10" s="1" t="n">
        <v>5100</v>
      </c>
    </row>
    <row r="11" customFormat="false" ht="14.25" hidden="false" customHeight="true" outlineLevel="0" collapsed="false">
      <c r="F11" s="55" t="n">
        <f aca="false">VLOOKUP(C10,T7:AA78,5,0)</f>
        <v>0</v>
      </c>
      <c r="H11" s="56" t="n">
        <f aca="false">ROUNDDOWN(IFERROR(C6/F10,0),0)</f>
        <v>0</v>
      </c>
      <c r="I11" s="57" t="n">
        <f aca="false">G10*H10</f>
        <v>0</v>
      </c>
      <c r="K11" s="24"/>
      <c r="L11" s="24"/>
      <c r="R11" s="58"/>
      <c r="T11" s="1" t="s">
        <v>43</v>
      </c>
      <c r="U11" s="29" t="s">
        <v>44</v>
      </c>
      <c r="V11" s="30" t="n">
        <f aca="false">X11*0.85</f>
        <v>288.949</v>
      </c>
      <c r="W11" s="30" t="n">
        <f aca="false">X11*0.95</f>
        <v>322.943</v>
      </c>
      <c r="X11" s="31" t="n">
        <v>339.94</v>
      </c>
      <c r="Y11" s="29" t="n">
        <v>14</v>
      </c>
      <c r="Z11" s="32" t="s">
        <v>45</v>
      </c>
      <c r="AA11" s="24" t="n">
        <v>5009819</v>
      </c>
    </row>
    <row r="12" customFormat="false" ht="49.5" hidden="false" customHeight="true" outlineLevel="0" collapsed="false">
      <c r="B12" s="33"/>
      <c r="C12" s="34" t="s">
        <v>27</v>
      </c>
      <c r="D12" s="35" t="s">
        <v>28</v>
      </c>
      <c r="E12" s="35" t="s">
        <v>29</v>
      </c>
      <c r="F12" s="34" t="s">
        <v>30</v>
      </c>
      <c r="G12" s="36" t="s">
        <v>31</v>
      </c>
      <c r="H12" s="59" t="s">
        <v>46</v>
      </c>
      <c r="I12" s="60" t="s">
        <v>47</v>
      </c>
      <c r="K12" s="39" t="s">
        <v>48</v>
      </c>
      <c r="L12" s="40" t="s">
        <v>33</v>
      </c>
      <c r="R12" s="61"/>
      <c r="S12" s="62" t="s">
        <v>35</v>
      </c>
      <c r="T12" s="1" t="s">
        <v>49</v>
      </c>
      <c r="U12" s="29" t="s">
        <v>50</v>
      </c>
      <c r="V12" s="30" t="n">
        <f aca="false">X12*0.85</f>
        <v>288.949</v>
      </c>
      <c r="W12" s="30" t="n">
        <f aca="false">X12*0.95</f>
        <v>322.943</v>
      </c>
      <c r="X12" s="31" t="n">
        <v>339.94</v>
      </c>
      <c r="Y12" s="29" t="n">
        <v>14</v>
      </c>
      <c r="Z12" s="32" t="s">
        <v>51</v>
      </c>
      <c r="AA12" s="24" t="n">
        <v>5009797</v>
      </c>
      <c r="AC12" s="1" t="s">
        <v>52</v>
      </c>
      <c r="AD12" s="63" t="n">
        <v>0.15</v>
      </c>
      <c r="AE12" s="63" t="n">
        <v>0.05</v>
      </c>
      <c r="AF12" s="63" t="n">
        <v>0</v>
      </c>
    </row>
    <row r="13" customFormat="false" ht="20.25" hidden="false" customHeight="true" outlineLevel="0" collapsed="false">
      <c r="B13" s="64" t="s">
        <v>53</v>
      </c>
      <c r="C13" s="44" t="s">
        <v>21</v>
      </c>
      <c r="D13" s="45" t="str">
        <f aca="false">VLOOKUP(C13,T7:AA78,7,0)</f>
        <v>-</v>
      </c>
      <c r="E13" s="45" t="str">
        <f aca="false">VLOOKUP(C13,T7:AA78,8,0)</f>
        <v>-</v>
      </c>
      <c r="F13" s="46" t="n">
        <f aca="false">IF(C3="SKP1",VLOOKUP(C13,T7:AA78,3,0),IF(C3="SKP2",VLOOKUP(C13,T7:AA78,4,0),VLOOKUP(C13,T7:AA78,5,0)))</f>
        <v>0</v>
      </c>
      <c r="G13" s="47" t="n">
        <f aca="false">VLOOKUP(C13,T7:AA78,6,0)</f>
        <v>0</v>
      </c>
      <c r="H13" s="65" t="n">
        <f aca="false">IF(OR(AND(C4=1,ROUNDDOWN(IFERROR(C6/F13,0),0)*G13&lt;=150),AND(C4=2,ROUNDDOWN(IFERROR(C6/F13,0),0)*G13&lt;=300),AND(C4=3,ROUNDDOWN(IFERROR(C6/F13,0),0)*G13&lt;=450)),H14,IF(C4=1,ROUNDDOWN(150/G13,0),IF(C4=2,ROUNDDOWN(300/G13,0),ROUNDDOWN(450/G13,0))))</f>
        <v>0</v>
      </c>
      <c r="I13" s="66" t="n">
        <f aca="false">G13*H13</f>
        <v>0</v>
      </c>
      <c r="K13" s="67" t="n">
        <f aca="false">IF(OR(AND(C4=1,ROUNDDOWN(IFERROR(((C6-(F10*K10))/F13),0),0)*G13+L10&lt;=C7,K14*F13+K10*F10&lt;=C6),AND(C4=2,ROUNDDOWN(IFERROR(((C6-(F10*K10))/F13),0),0)*G13+L10&lt;=C7,K14*F13+K10*F10&lt;=C6),AND(C4=3,ROUNDDOWN(IFERROR(((C6-(F10*K10))/F13),0),0)*G13+L10&lt;=C7,K14*F13+K10*F10&lt;=C6)),K14,IF(C4=1,ROUNDDOWN(IFERROR((C7-L10)/G13,0),0),IF(C4=2,ROUNDDOWN(IFERROR((C7-L10)/G13,0),0),ROUNDDOWN(IFERROR((C7-L10)/G13,0),0))))</f>
        <v>0</v>
      </c>
      <c r="L13" s="52" t="n">
        <f aca="false">K13*G13</f>
        <v>0</v>
      </c>
      <c r="R13" s="68"/>
      <c r="S13" s="69" t="n">
        <f aca="false">ROUNDDOWN(IF(AND(C4=3,K13=1),L13/1,IF(AND(C4=3,K13&gt;1),L13/3,IF(AND(C4=2,K13=1),L13/1,IF(AND(C4=2,K13&gt;1),L13/2,L13)))),0)</f>
        <v>0</v>
      </c>
      <c r="T13" s="1" t="s">
        <v>54</v>
      </c>
      <c r="U13" s="29" t="s">
        <v>55</v>
      </c>
      <c r="V13" s="30" t="n">
        <f aca="false">X13*0.85</f>
        <v>262.6786875</v>
      </c>
      <c r="W13" s="30" t="n">
        <f aca="false">X13*0.95</f>
        <v>293.5820625</v>
      </c>
      <c r="X13" s="31" t="n">
        <v>309.03375</v>
      </c>
      <c r="Y13" s="29" t="n">
        <v>14</v>
      </c>
      <c r="Z13" s="32" t="s">
        <v>56</v>
      </c>
      <c r="AA13" s="24" t="n">
        <v>5009794</v>
      </c>
    </row>
    <row r="14" customFormat="false" ht="15" hidden="false" customHeight="true" outlineLevel="0" collapsed="false">
      <c r="F14" s="70" t="n">
        <f aca="false">VLOOKUP(C13,T7:AA78,5,0)</f>
        <v>0</v>
      </c>
      <c r="H14" s="71" t="n">
        <f aca="false">ROUNDDOWN(IFERROR(C6/F13,0),0)</f>
        <v>0</v>
      </c>
      <c r="I14" s="72" t="n">
        <f aca="false">G13*H13</f>
        <v>0</v>
      </c>
      <c r="K14" s="73" t="n">
        <f aca="false">ROUNDDOWN(IFERROR((C6-(F10*K10))/F13,0),0)</f>
        <v>0</v>
      </c>
      <c r="L14" s="73" t="n">
        <f aca="false">K14*G13</f>
        <v>0</v>
      </c>
      <c r="R14" s="74"/>
      <c r="T14" s="1" t="s">
        <v>57</v>
      </c>
      <c r="U14" s="29" t="s">
        <v>58</v>
      </c>
      <c r="V14" s="30" t="n">
        <f aca="false">X14*0.85</f>
        <v>321.04765625</v>
      </c>
      <c r="W14" s="30" t="n">
        <f aca="false">X14*0.95</f>
        <v>358.81796875</v>
      </c>
      <c r="X14" s="31" t="n">
        <v>377.703125</v>
      </c>
      <c r="Y14" s="29" t="n">
        <v>14</v>
      </c>
      <c r="Z14" s="32" t="s">
        <v>59</v>
      </c>
      <c r="AA14" s="24" t="n">
        <v>5009795</v>
      </c>
    </row>
    <row r="15" customFormat="false" ht="30.75" hidden="false" customHeight="false" outlineLevel="0" collapsed="false">
      <c r="H15" s="75" t="s">
        <v>60</v>
      </c>
      <c r="I15" s="76" t="s">
        <v>61</v>
      </c>
      <c r="J15" s="50"/>
      <c r="K15" s="77" t="s">
        <v>60</v>
      </c>
      <c r="L15" s="78" t="s">
        <v>61</v>
      </c>
      <c r="R15" s="41" t="s">
        <v>62</v>
      </c>
      <c r="S15" s="40" t="s">
        <v>62</v>
      </c>
      <c r="T15" s="1" t="s">
        <v>63</v>
      </c>
      <c r="U15" s="29" t="s">
        <v>64</v>
      </c>
      <c r="V15" s="30" t="n">
        <f aca="false">X15*0.85</f>
        <v>321.04765625</v>
      </c>
      <c r="W15" s="30" t="n">
        <f aca="false">X15*0.95</f>
        <v>358.81796875</v>
      </c>
      <c r="X15" s="31" t="n">
        <v>377.703125</v>
      </c>
      <c r="Y15" s="29" t="n">
        <v>14</v>
      </c>
      <c r="Z15" s="32" t="s">
        <v>65</v>
      </c>
      <c r="AA15" s="24" t="n">
        <v>5009820</v>
      </c>
    </row>
    <row r="16" customFormat="false" ht="18.75" hidden="false" customHeight="false" outlineLevel="0" collapsed="false">
      <c r="H16" s="79" t="n">
        <f aca="false">H10</f>
        <v>0</v>
      </c>
      <c r="I16" s="80" t="n">
        <f aca="false">I10</f>
        <v>0</v>
      </c>
      <c r="J16" s="50"/>
      <c r="K16" s="81" t="n">
        <f aca="false">K10+K13</f>
        <v>0</v>
      </c>
      <c r="L16" s="82" t="n">
        <f aca="false">L10+L13</f>
        <v>0</v>
      </c>
      <c r="R16" s="83" t="n">
        <f aca="false">ROUNDDOWN(IF(C4=3,I16/3,IF(C4=2,I16/2,I16)),0)</f>
        <v>0</v>
      </c>
      <c r="S16" s="84" t="n">
        <f aca="false">IF(C4=3,L16/3,IF(C4=2,L16/2,L16))</f>
        <v>0</v>
      </c>
      <c r="T16" s="1" t="s">
        <v>66</v>
      </c>
      <c r="U16" s="29" t="s">
        <v>67</v>
      </c>
      <c r="V16" s="30" t="n">
        <f aca="false">X16*0.85</f>
        <v>321.04765625</v>
      </c>
      <c r="W16" s="30" t="n">
        <f aca="false">X16*0.95</f>
        <v>358.81796875</v>
      </c>
      <c r="X16" s="31" t="n">
        <v>377.703125</v>
      </c>
      <c r="Y16" s="29" t="n">
        <v>14</v>
      </c>
      <c r="Z16" s="32" t="s">
        <v>68</v>
      </c>
      <c r="AA16" s="24" t="n">
        <v>5009822</v>
      </c>
    </row>
    <row r="17" customFormat="false" ht="5.25" hidden="false" customHeight="true" outlineLevel="0" collapsed="false">
      <c r="H17" s="85"/>
      <c r="I17" s="86"/>
      <c r="J17" s="50"/>
      <c r="K17" s="87"/>
      <c r="L17" s="88"/>
      <c r="R17" s="89"/>
      <c r="S17" s="90"/>
      <c r="T17" s="1" t="s">
        <v>69</v>
      </c>
      <c r="U17" s="29" t="s">
        <v>70</v>
      </c>
      <c r="V17" s="30" t="n">
        <f aca="false">X17*0.85</f>
        <v>288.949</v>
      </c>
      <c r="W17" s="30" t="n">
        <f aca="false">X17*0.95</f>
        <v>322.943</v>
      </c>
      <c r="X17" s="31" t="n">
        <v>339.94</v>
      </c>
      <c r="Y17" s="29" t="n">
        <v>14</v>
      </c>
      <c r="Z17" s="32" t="s">
        <v>71</v>
      </c>
      <c r="AA17" s="24" t="n">
        <v>5009823</v>
      </c>
    </row>
    <row r="18" customFormat="false" ht="30" hidden="false" customHeight="false" outlineLevel="0" collapsed="false">
      <c r="B18" s="23" t="s">
        <v>72</v>
      </c>
      <c r="H18" s="91" t="s">
        <v>73</v>
      </c>
      <c r="I18" s="92" t="s">
        <v>74</v>
      </c>
      <c r="J18" s="50"/>
      <c r="K18" s="93" t="s">
        <v>75</v>
      </c>
      <c r="L18" s="82" t="s">
        <v>74</v>
      </c>
      <c r="R18" s="94" t="s">
        <v>21</v>
      </c>
      <c r="S18" s="82" t="s">
        <v>21</v>
      </c>
      <c r="T18" s="1" t="s">
        <v>76</v>
      </c>
      <c r="U18" s="29" t="s">
        <v>77</v>
      </c>
      <c r="V18" s="30" t="n">
        <f aca="false">X18*0.85</f>
        <v>361.1618125</v>
      </c>
      <c r="W18" s="30" t="n">
        <f aca="false">X18*0.95</f>
        <v>403.6514375</v>
      </c>
      <c r="X18" s="31" t="n">
        <v>424.89625</v>
      </c>
      <c r="Y18" s="29" t="n">
        <v>14</v>
      </c>
      <c r="Z18" s="32" t="s">
        <v>78</v>
      </c>
      <c r="AA18" s="24" t="n">
        <v>5009824</v>
      </c>
    </row>
    <row r="19" customFormat="false" ht="19.5" hidden="false" customHeight="false" outlineLevel="0" collapsed="false">
      <c r="B19" s="95"/>
      <c r="C19" s="96" t="s">
        <v>79</v>
      </c>
      <c r="H19" s="97" t="n">
        <f aca="false">IF(C3="SKP1",I20*0.15,IF(C3="SKP2",I20*0.05,I20*0))</f>
        <v>0</v>
      </c>
      <c r="I19" s="98" t="n">
        <f aca="false">H10*F10</f>
        <v>0</v>
      </c>
      <c r="J19" s="50"/>
      <c r="K19" s="99" t="n">
        <f aca="false">IF(C3="SKP1",L20*0.15,IF(C3="SKP2",L20*0.05,L20*0))</f>
        <v>0</v>
      </c>
      <c r="L19" s="100" t="n">
        <f aca="false">(K10*F10)+(K13*F13)</f>
        <v>0</v>
      </c>
      <c r="R19" s="101" t="s">
        <v>21</v>
      </c>
      <c r="S19" s="100" t="s">
        <v>21</v>
      </c>
      <c r="T19" s="1" t="s">
        <v>80</v>
      </c>
      <c r="U19" s="29" t="s">
        <v>81</v>
      </c>
      <c r="V19" s="30" t="n">
        <f aca="false">X19*0.85</f>
        <v>361.1618125</v>
      </c>
      <c r="W19" s="30" t="n">
        <f aca="false">X19*0.95</f>
        <v>403.6514375</v>
      </c>
      <c r="X19" s="31" t="n">
        <v>424.89625</v>
      </c>
      <c r="Y19" s="29" t="n">
        <v>14</v>
      </c>
      <c r="Z19" s="32" t="s">
        <v>82</v>
      </c>
      <c r="AA19" s="24" t="n">
        <v>5009848</v>
      </c>
    </row>
    <row r="20" customFormat="false" ht="20.25" hidden="false" customHeight="true" outlineLevel="0" collapsed="false">
      <c r="B20" s="102"/>
      <c r="C20" s="103" t="s">
        <v>83</v>
      </c>
      <c r="D20" s="104"/>
      <c r="I20" s="70" t="n">
        <f aca="false">H10*F11</f>
        <v>0</v>
      </c>
      <c r="L20" s="70" t="n">
        <f aca="false">(K10*F11)+(K13*F14)</f>
        <v>0</v>
      </c>
      <c r="T20" s="1" t="s">
        <v>84</v>
      </c>
      <c r="U20" s="29" t="s">
        <v>85</v>
      </c>
      <c r="V20" s="30" t="n">
        <f aca="false">X20*0.85</f>
        <v>288.997875</v>
      </c>
      <c r="W20" s="30" t="n">
        <f aca="false">X20*0.95</f>
        <v>322.997625</v>
      </c>
      <c r="X20" s="31" t="n">
        <v>339.9975</v>
      </c>
      <c r="Y20" s="29" t="n">
        <v>14</v>
      </c>
      <c r="Z20" s="32" t="s">
        <v>21</v>
      </c>
      <c r="AA20" s="24" t="n">
        <v>5009869</v>
      </c>
    </row>
    <row r="21" customFormat="false" ht="18.75" hidden="false" customHeight="true" outlineLevel="0" collapsed="false">
      <c r="B21" s="105"/>
      <c r="C21" s="106" t="s">
        <v>86</v>
      </c>
      <c r="D21" s="104"/>
      <c r="T21" s="1" t="s">
        <v>87</v>
      </c>
      <c r="U21" s="29" t="s">
        <v>88</v>
      </c>
      <c r="V21" s="30" t="n">
        <f aca="false">X21*0.85</f>
        <v>372.085375</v>
      </c>
      <c r="W21" s="30" t="n">
        <f aca="false">X21*0.95</f>
        <v>415.860125</v>
      </c>
      <c r="X21" s="31" t="n">
        <v>437.7475</v>
      </c>
      <c r="Y21" s="29" t="n">
        <v>14</v>
      </c>
      <c r="Z21" s="32" t="s">
        <v>21</v>
      </c>
      <c r="AA21" s="24" t="n">
        <v>5009871</v>
      </c>
    </row>
    <row r="22" customFormat="false" ht="18" hidden="false" customHeight="true" outlineLevel="0" collapsed="false">
      <c r="B22" s="107"/>
      <c r="C22" s="108" t="s">
        <v>89</v>
      </c>
      <c r="K22" s="104"/>
      <c r="T22" s="1" t="s">
        <v>90</v>
      </c>
      <c r="U22" s="29" t="s">
        <v>91</v>
      </c>
      <c r="V22" s="30" t="n">
        <f aca="false">X22*0.85</f>
        <v>405.17375</v>
      </c>
      <c r="W22" s="30" t="n">
        <f aca="false">X22*0.95</f>
        <v>452.84125</v>
      </c>
      <c r="X22" s="31" t="n">
        <v>476.675</v>
      </c>
      <c r="Y22" s="29" t="n">
        <v>14</v>
      </c>
      <c r="Z22" s="32" t="s">
        <v>21</v>
      </c>
      <c r="AA22" s="24" t="n">
        <v>5009872</v>
      </c>
    </row>
    <row r="23" customFormat="false" ht="16.5" hidden="false" customHeight="true" outlineLevel="0" collapsed="false">
      <c r="B23" s="109"/>
      <c r="C23" s="110" t="s">
        <v>92</v>
      </c>
      <c r="K23" s="111"/>
      <c r="T23" s="1" t="s">
        <v>93</v>
      </c>
      <c r="U23" s="29" t="s">
        <v>94</v>
      </c>
      <c r="V23" s="30" t="n">
        <f aca="false">X23*0.85</f>
        <v>180.593125</v>
      </c>
      <c r="W23" s="30" t="n">
        <f aca="false">X23*0.95</f>
        <v>201.839375</v>
      </c>
      <c r="X23" s="31" t="n">
        <v>212.4625</v>
      </c>
      <c r="Y23" s="29" t="n">
        <v>8</v>
      </c>
      <c r="Z23" s="32" t="s">
        <v>95</v>
      </c>
      <c r="AA23" s="24" t="n">
        <v>5009879</v>
      </c>
    </row>
    <row r="24" customFormat="false" ht="17.25" hidden="false" customHeight="true" outlineLevel="0" collapsed="false">
      <c r="B24" s="112"/>
      <c r="C24" s="113" t="s">
        <v>92</v>
      </c>
      <c r="K24" s="111"/>
      <c r="T24" s="1" t="s">
        <v>96</v>
      </c>
      <c r="U24" s="29" t="s">
        <v>97</v>
      </c>
      <c r="V24" s="30" t="n">
        <f aca="false">X24*0.85</f>
        <v>165.937</v>
      </c>
      <c r="W24" s="30" t="n">
        <f aca="false">X24*0.95</f>
        <v>185.459</v>
      </c>
      <c r="X24" s="31" t="n">
        <v>195.22</v>
      </c>
      <c r="Y24" s="29" t="n">
        <v>7</v>
      </c>
      <c r="Z24" s="32" t="s">
        <v>98</v>
      </c>
      <c r="AA24" s="24" t="n">
        <v>5009880</v>
      </c>
    </row>
    <row r="25" customFormat="false" ht="15" hidden="false" customHeight="false" outlineLevel="0" collapsed="false">
      <c r="K25" s="111"/>
      <c r="T25" s="1" t="s">
        <v>99</v>
      </c>
      <c r="U25" s="29" t="s">
        <v>100</v>
      </c>
      <c r="V25" s="30" t="n">
        <f aca="false">X25*0.85</f>
        <v>192.627</v>
      </c>
      <c r="W25" s="30" t="n">
        <f aca="false">X25*0.95</f>
        <v>215.289</v>
      </c>
      <c r="X25" s="31" t="n">
        <v>226.62</v>
      </c>
      <c r="Y25" s="29" t="n">
        <v>8</v>
      </c>
      <c r="Z25" s="32" t="s">
        <v>101</v>
      </c>
      <c r="AA25" s="24" t="n">
        <v>5009881</v>
      </c>
    </row>
    <row r="26" customFormat="false" ht="15" hidden="false" customHeight="false" outlineLevel="0" collapsed="false">
      <c r="T26" s="1" t="s">
        <v>102</v>
      </c>
      <c r="U26" s="29" t="s">
        <v>103</v>
      </c>
      <c r="V26" s="30" t="n">
        <f aca="false">X26*0.85</f>
        <v>180.593125</v>
      </c>
      <c r="W26" s="30" t="n">
        <f aca="false">X26*0.95</f>
        <v>201.839375</v>
      </c>
      <c r="X26" s="31" t="n">
        <v>212.4625</v>
      </c>
      <c r="Y26" s="29" t="n">
        <v>7</v>
      </c>
      <c r="Z26" s="32" t="s">
        <v>104</v>
      </c>
      <c r="AA26" s="24" t="n">
        <v>5009882</v>
      </c>
    </row>
    <row r="27" customFormat="false" ht="15" hidden="false" customHeight="false" outlineLevel="0" collapsed="false">
      <c r="T27" s="1" t="s">
        <v>105</v>
      </c>
      <c r="U27" s="29" t="s">
        <v>106</v>
      </c>
      <c r="V27" s="30" t="n">
        <f aca="false">X27*0.85</f>
        <v>180.593125</v>
      </c>
      <c r="W27" s="30" t="n">
        <f aca="false">X27*0.95</f>
        <v>201.839375</v>
      </c>
      <c r="X27" s="31" t="n">
        <v>212.4625</v>
      </c>
      <c r="Y27" s="29" t="n">
        <v>8</v>
      </c>
      <c r="Z27" s="32" t="s">
        <v>21</v>
      </c>
      <c r="AA27" s="24" t="n">
        <v>5009873</v>
      </c>
    </row>
    <row r="28" customFormat="false" ht="15" hidden="false" customHeight="false" outlineLevel="0" collapsed="false">
      <c r="T28" s="1" t="s">
        <v>107</v>
      </c>
      <c r="U28" s="29" t="s">
        <v>108</v>
      </c>
      <c r="V28" s="30" t="n">
        <f aca="false">X28*0.85</f>
        <v>165.937</v>
      </c>
      <c r="W28" s="30" t="n">
        <f aca="false">X28*0.95</f>
        <v>185.459</v>
      </c>
      <c r="X28" s="31" t="n">
        <v>195.22</v>
      </c>
      <c r="Y28" s="29" t="n">
        <v>7</v>
      </c>
      <c r="Z28" s="32" t="s">
        <v>21</v>
      </c>
      <c r="AA28" s="24" t="n">
        <v>5009874</v>
      </c>
    </row>
    <row r="29" customFormat="false" ht="15" hidden="false" customHeight="false" outlineLevel="0" collapsed="false">
      <c r="B29" s="104"/>
      <c r="T29" s="1" t="s">
        <v>109</v>
      </c>
      <c r="U29" s="29" t="s">
        <v>110</v>
      </c>
      <c r="V29" s="30" t="n">
        <f aca="false">X29*0.85</f>
        <v>192.62859375</v>
      </c>
      <c r="W29" s="30" t="n">
        <f aca="false">X29*0.95</f>
        <v>215.29078125</v>
      </c>
      <c r="X29" s="31" t="n">
        <v>226.621875</v>
      </c>
      <c r="Y29" s="29" t="n">
        <v>8</v>
      </c>
      <c r="Z29" s="32" t="s">
        <v>111</v>
      </c>
      <c r="AA29" s="24" t="n">
        <v>5009877</v>
      </c>
    </row>
    <row r="30" customFormat="false" ht="15" hidden="false" customHeight="false" outlineLevel="0" collapsed="false">
      <c r="T30" s="1" t="s">
        <v>112</v>
      </c>
      <c r="U30" s="29" t="s">
        <v>113</v>
      </c>
      <c r="V30" s="30" t="n">
        <f aca="false">X30*0.85</f>
        <v>169.9628125</v>
      </c>
      <c r="W30" s="30" t="n">
        <f aca="false">X30*0.95</f>
        <v>189.9584375</v>
      </c>
      <c r="X30" s="31" t="n">
        <v>199.95625</v>
      </c>
      <c r="Y30" s="29" t="n">
        <v>7</v>
      </c>
      <c r="Z30" s="32" t="s">
        <v>114</v>
      </c>
      <c r="AA30" s="24" t="n">
        <v>5009878</v>
      </c>
    </row>
    <row r="31" customFormat="false" ht="15" hidden="false" customHeight="false" outlineLevel="0" collapsed="false">
      <c r="T31" s="1" t="s">
        <v>115</v>
      </c>
      <c r="U31" s="29" t="s">
        <v>116</v>
      </c>
      <c r="V31" s="30" t="n">
        <f aca="false">X31*0.85</f>
        <v>412.7738125</v>
      </c>
      <c r="W31" s="30" t="n">
        <f aca="false">X31*0.95</f>
        <v>461.3354375</v>
      </c>
      <c r="X31" s="31" t="n">
        <v>485.61625</v>
      </c>
      <c r="Y31" s="29" t="n">
        <v>30</v>
      </c>
      <c r="Z31" s="32" t="s">
        <v>117</v>
      </c>
      <c r="AA31" s="24" t="n">
        <v>5009826</v>
      </c>
    </row>
    <row r="32" customFormat="false" ht="15" hidden="false" customHeight="false" outlineLevel="0" collapsed="false">
      <c r="T32" s="1" t="s">
        <v>118</v>
      </c>
      <c r="U32" s="29" t="s">
        <v>119</v>
      </c>
      <c r="V32" s="30" t="n">
        <f aca="false">X32*0.85</f>
        <v>412.7738125</v>
      </c>
      <c r="W32" s="30" t="n">
        <f aca="false">X32*0.95</f>
        <v>461.3354375</v>
      </c>
      <c r="X32" s="31" t="n">
        <v>485.61625</v>
      </c>
      <c r="Y32" s="29" t="n">
        <v>30</v>
      </c>
      <c r="Z32" s="32" t="s">
        <v>120</v>
      </c>
      <c r="AA32" s="24" t="n">
        <v>5009827</v>
      </c>
    </row>
    <row r="33" customFormat="false" ht="15" hidden="false" customHeight="false" outlineLevel="0" collapsed="false">
      <c r="T33" s="1" t="s">
        <v>121</v>
      </c>
      <c r="U33" s="29" t="s">
        <v>122</v>
      </c>
      <c r="V33" s="30" t="n">
        <f aca="false">X33*0.85</f>
        <v>412.7738125</v>
      </c>
      <c r="W33" s="30" t="n">
        <f aca="false">X33*0.95</f>
        <v>461.3354375</v>
      </c>
      <c r="X33" s="31" t="n">
        <v>485.61625</v>
      </c>
      <c r="Y33" s="29" t="n">
        <v>30</v>
      </c>
      <c r="Z33" s="32" t="s">
        <v>123</v>
      </c>
      <c r="AA33" s="24" t="n">
        <v>5009828</v>
      </c>
    </row>
    <row r="34" customFormat="false" ht="15" hidden="false" customHeight="false" outlineLevel="0" collapsed="false">
      <c r="T34" s="1" t="s">
        <v>124</v>
      </c>
      <c r="U34" s="29" t="s">
        <v>125</v>
      </c>
      <c r="V34" s="30" t="n">
        <f aca="false">X34*0.85</f>
        <v>222.2590625</v>
      </c>
      <c r="W34" s="30" t="n">
        <f aca="false">X34*0.95</f>
        <v>248.4071875</v>
      </c>
      <c r="X34" s="31" t="n">
        <v>261.48125</v>
      </c>
      <c r="Y34" s="29" t="n">
        <v>14</v>
      </c>
      <c r="Z34" s="32" t="s">
        <v>126</v>
      </c>
      <c r="AA34" s="24" t="n">
        <v>5009861</v>
      </c>
    </row>
    <row r="35" customFormat="false" ht="15" hidden="false" customHeight="false" outlineLevel="0" collapsed="false">
      <c r="T35" s="1" t="s">
        <v>127</v>
      </c>
      <c r="U35" s="29" t="s">
        <v>128</v>
      </c>
      <c r="V35" s="30" t="n">
        <f aca="false">X35*0.85</f>
        <v>361.1618125</v>
      </c>
      <c r="W35" s="30" t="n">
        <f aca="false">X35*0.95</f>
        <v>403.6514375</v>
      </c>
      <c r="X35" s="31" t="n">
        <v>424.89625</v>
      </c>
      <c r="Y35" s="29" t="n">
        <v>26</v>
      </c>
      <c r="Z35" s="32" t="s">
        <v>129</v>
      </c>
      <c r="AA35" s="24" t="n">
        <v>5009829</v>
      </c>
    </row>
    <row r="36" customFormat="false" ht="15" hidden="false" customHeight="false" outlineLevel="0" collapsed="false">
      <c r="T36" s="1" t="s">
        <v>130</v>
      </c>
      <c r="U36" s="29" t="s">
        <v>131</v>
      </c>
      <c r="V36" s="30" t="n">
        <f aca="false">X36*0.85</f>
        <v>361.1618125</v>
      </c>
      <c r="W36" s="30" t="n">
        <f aca="false">X36*0.95</f>
        <v>403.6514375</v>
      </c>
      <c r="X36" s="31" t="n">
        <v>424.89625</v>
      </c>
      <c r="Y36" s="29" t="n">
        <v>26</v>
      </c>
      <c r="Z36" s="32" t="s">
        <v>132</v>
      </c>
      <c r="AA36" s="24" t="n">
        <v>5009830</v>
      </c>
    </row>
    <row r="37" customFormat="false" ht="15" hidden="false" customHeight="false" outlineLevel="0" collapsed="false">
      <c r="T37" s="1" t="s">
        <v>133</v>
      </c>
      <c r="U37" s="29" t="s">
        <v>134</v>
      </c>
      <c r="V37" s="30" t="n">
        <f aca="false">X37*0.85</f>
        <v>361.1618125</v>
      </c>
      <c r="W37" s="30" t="n">
        <f aca="false">X37*0.95</f>
        <v>403.6514375</v>
      </c>
      <c r="X37" s="31" t="n">
        <v>424.89625</v>
      </c>
      <c r="Y37" s="29" t="n">
        <v>24</v>
      </c>
      <c r="Z37" s="32" t="s">
        <v>135</v>
      </c>
      <c r="AA37" s="24" t="n">
        <v>5009831</v>
      </c>
    </row>
    <row r="38" customFormat="false" ht="15" hidden="false" customHeight="false" outlineLevel="0" collapsed="false">
      <c r="T38" s="1" t="s">
        <v>136</v>
      </c>
      <c r="U38" s="29" t="s">
        <v>137</v>
      </c>
      <c r="V38" s="30" t="n">
        <f aca="false">X38*0.85</f>
        <v>288.949</v>
      </c>
      <c r="W38" s="30" t="n">
        <f aca="false">X38*0.95</f>
        <v>322.943</v>
      </c>
      <c r="X38" s="31" t="n">
        <v>339.94</v>
      </c>
      <c r="Y38" s="29" t="n">
        <v>14</v>
      </c>
      <c r="Z38" s="32" t="s">
        <v>138</v>
      </c>
      <c r="AA38" s="24" t="n">
        <v>5009862</v>
      </c>
    </row>
    <row r="39" customFormat="false" ht="15" hidden="false" customHeight="false" outlineLevel="0" collapsed="false">
      <c r="T39" s="1" t="s">
        <v>139</v>
      </c>
      <c r="U39" s="29" t="s">
        <v>140</v>
      </c>
      <c r="V39" s="30" t="n">
        <f aca="false">X39*0.85</f>
        <v>412.7738125</v>
      </c>
      <c r="W39" s="30" t="n">
        <f aca="false">X39*0.95</f>
        <v>461.3354375</v>
      </c>
      <c r="X39" s="31" t="n">
        <v>485.61625</v>
      </c>
      <c r="Y39" s="29" t="n">
        <v>26</v>
      </c>
      <c r="Z39" s="32" t="s">
        <v>141</v>
      </c>
      <c r="AA39" s="24" t="n">
        <v>5009863</v>
      </c>
    </row>
    <row r="40" customFormat="false" ht="15" hidden="false" customHeight="false" outlineLevel="0" collapsed="false">
      <c r="T40" s="1" t="s">
        <v>142</v>
      </c>
      <c r="U40" s="29" t="s">
        <v>143</v>
      </c>
      <c r="V40" s="30" t="n">
        <f aca="false">X40*0.85</f>
        <v>412.7738125</v>
      </c>
      <c r="W40" s="30" t="n">
        <f aca="false">X40*0.95</f>
        <v>461.3354375</v>
      </c>
      <c r="X40" s="31" t="n">
        <v>485.61625</v>
      </c>
      <c r="Y40" s="29" t="n">
        <v>26</v>
      </c>
      <c r="Z40" s="32" t="s">
        <v>144</v>
      </c>
      <c r="AA40" s="24" t="n">
        <v>5009865</v>
      </c>
    </row>
    <row r="41" customFormat="false" ht="15" hidden="false" customHeight="false" outlineLevel="0" collapsed="false">
      <c r="T41" s="1" t="s">
        <v>145</v>
      </c>
      <c r="U41" s="29" t="s">
        <v>146</v>
      </c>
      <c r="V41" s="30" t="n">
        <f aca="false">X41*0.85</f>
        <v>412.7738125</v>
      </c>
      <c r="W41" s="30" t="n">
        <f aca="false">X41*0.95</f>
        <v>461.3354375</v>
      </c>
      <c r="X41" s="31" t="n">
        <v>485.61625</v>
      </c>
      <c r="Y41" s="29" t="n">
        <v>24</v>
      </c>
      <c r="Z41" s="32" t="s">
        <v>147</v>
      </c>
      <c r="AA41" s="24" t="n">
        <v>5009866</v>
      </c>
    </row>
    <row r="42" customFormat="false" ht="15" hidden="false" customHeight="false" outlineLevel="0" collapsed="false">
      <c r="T42" s="1" t="s">
        <v>148</v>
      </c>
      <c r="U42" s="29" t="s">
        <v>149</v>
      </c>
      <c r="V42" s="30" t="n">
        <f aca="false">X42*0.85</f>
        <v>321.04765625</v>
      </c>
      <c r="W42" s="30" t="n">
        <f aca="false">X42*0.95</f>
        <v>358.81796875</v>
      </c>
      <c r="X42" s="31" t="n">
        <v>377.703125</v>
      </c>
      <c r="Y42" s="29" t="n">
        <v>14</v>
      </c>
      <c r="Z42" s="32" t="s">
        <v>150</v>
      </c>
      <c r="AA42" s="24" t="n">
        <v>5009867</v>
      </c>
    </row>
    <row r="43" customFormat="false" ht="15" hidden="false" customHeight="false" outlineLevel="0" collapsed="false">
      <c r="T43" s="1" t="s">
        <v>151</v>
      </c>
      <c r="U43" s="29" t="s">
        <v>152</v>
      </c>
      <c r="V43" s="30" t="n">
        <f aca="false">X43*0.85</f>
        <v>338.385</v>
      </c>
      <c r="W43" s="30" t="n">
        <f aca="false">X43*0.95</f>
        <v>378.195</v>
      </c>
      <c r="X43" s="31" t="n">
        <v>398.1</v>
      </c>
      <c r="Y43" s="29" t="n">
        <v>30</v>
      </c>
      <c r="Z43" s="32" t="s">
        <v>153</v>
      </c>
      <c r="AA43" s="24" t="n">
        <v>5009833</v>
      </c>
    </row>
    <row r="44" customFormat="false" ht="15" hidden="false" customHeight="false" outlineLevel="0" collapsed="false">
      <c r="T44" s="1" t="s">
        <v>154</v>
      </c>
      <c r="U44" s="29" t="s">
        <v>155</v>
      </c>
      <c r="V44" s="30" t="n">
        <f aca="false">X44*0.85</f>
        <v>361.1618125</v>
      </c>
      <c r="W44" s="30" t="n">
        <f aca="false">X44*0.95</f>
        <v>403.6514375</v>
      </c>
      <c r="X44" s="31" t="n">
        <v>424.89625</v>
      </c>
      <c r="Y44" s="29" t="n">
        <v>30</v>
      </c>
      <c r="Z44" s="32" t="s">
        <v>156</v>
      </c>
      <c r="AA44" s="24" t="n">
        <v>5009805</v>
      </c>
    </row>
    <row r="45" customFormat="false" ht="15" hidden="false" customHeight="false" outlineLevel="0" collapsed="false">
      <c r="T45" s="1" t="s">
        <v>157</v>
      </c>
      <c r="U45" s="29" t="s">
        <v>158</v>
      </c>
      <c r="V45" s="30" t="n">
        <f aca="false">X45*0.85</f>
        <v>361.1618125</v>
      </c>
      <c r="W45" s="30" t="n">
        <f aca="false">X45*0.95</f>
        <v>403.6514375</v>
      </c>
      <c r="X45" s="31" t="n">
        <v>424.89625</v>
      </c>
      <c r="Y45" s="29" t="n">
        <v>30</v>
      </c>
      <c r="Z45" s="32" t="s">
        <v>159</v>
      </c>
      <c r="AA45" s="24" t="n">
        <v>5009806</v>
      </c>
    </row>
    <row r="46" customFormat="false" ht="15" hidden="false" customHeight="false" outlineLevel="0" collapsed="false">
      <c r="T46" s="1" t="s">
        <v>160</v>
      </c>
      <c r="U46" s="29" t="s">
        <v>161</v>
      </c>
      <c r="V46" s="30" t="n">
        <f aca="false">X46*0.85</f>
        <v>405.3565</v>
      </c>
      <c r="W46" s="30" t="n">
        <f aca="false">X46*0.95</f>
        <v>453.0455</v>
      </c>
      <c r="X46" s="31" t="n">
        <v>476.89</v>
      </c>
      <c r="Y46" s="29" t="n">
        <v>30</v>
      </c>
      <c r="Z46" s="32" t="s">
        <v>162</v>
      </c>
      <c r="AA46" s="24" t="n">
        <v>5009807</v>
      </c>
    </row>
    <row r="47" customFormat="false" ht="15" hidden="false" customHeight="false" outlineLevel="0" collapsed="false">
      <c r="T47" s="1" t="s">
        <v>163</v>
      </c>
      <c r="U47" s="29" t="s">
        <v>164</v>
      </c>
      <c r="V47" s="30" t="n">
        <f aca="false">X47*0.85</f>
        <v>222.2590625</v>
      </c>
      <c r="W47" s="30" t="n">
        <f aca="false">X47*0.95</f>
        <v>248.4071875</v>
      </c>
      <c r="X47" s="31" t="n">
        <v>261.48125</v>
      </c>
      <c r="Y47" s="29" t="n">
        <v>14</v>
      </c>
      <c r="Z47" s="32" t="s">
        <v>165</v>
      </c>
      <c r="AA47" s="24" t="n">
        <v>5009843</v>
      </c>
    </row>
    <row r="48" customFormat="false" ht="15" hidden="false" customHeight="false" outlineLevel="0" collapsed="false">
      <c r="T48" s="1" t="s">
        <v>166</v>
      </c>
      <c r="U48" s="29" t="s">
        <v>167</v>
      </c>
      <c r="V48" s="30" t="n">
        <f aca="false">X48*0.85</f>
        <v>361.1618125</v>
      </c>
      <c r="W48" s="30" t="n">
        <f aca="false">X48*0.95</f>
        <v>403.6514375</v>
      </c>
      <c r="X48" s="31" t="n">
        <v>424.89625</v>
      </c>
      <c r="Y48" s="29" t="n">
        <v>30</v>
      </c>
      <c r="Z48" s="32" t="s">
        <v>168</v>
      </c>
      <c r="AA48" s="24" t="n">
        <v>5009808</v>
      </c>
    </row>
    <row r="49" customFormat="false" ht="15" hidden="false" customHeight="false" outlineLevel="0" collapsed="false">
      <c r="T49" s="1" t="s">
        <v>169</v>
      </c>
      <c r="U49" s="29" t="s">
        <v>170</v>
      </c>
      <c r="V49" s="30" t="n">
        <f aca="false">X49*0.85</f>
        <v>412.7738125</v>
      </c>
      <c r="W49" s="30" t="n">
        <f aca="false">X49*0.95</f>
        <v>461.3354375</v>
      </c>
      <c r="X49" s="31" t="n">
        <v>485.61625</v>
      </c>
      <c r="Y49" s="29" t="n">
        <v>30</v>
      </c>
      <c r="Z49" s="32" t="s">
        <v>171</v>
      </c>
      <c r="AA49" s="24" t="n">
        <v>5009809</v>
      </c>
    </row>
    <row r="50" customFormat="false" ht="15" hidden="false" customHeight="false" outlineLevel="0" collapsed="false">
      <c r="T50" s="1" t="s">
        <v>172</v>
      </c>
      <c r="U50" s="29" t="s">
        <v>173</v>
      </c>
      <c r="V50" s="30" t="n">
        <f aca="false">X50*0.85</f>
        <v>481.57759375</v>
      </c>
      <c r="W50" s="30" t="n">
        <f aca="false">X50*0.95</f>
        <v>538.23378125</v>
      </c>
      <c r="X50" s="31" t="n">
        <v>566.561875</v>
      </c>
      <c r="Y50" s="29" t="n">
        <v>30</v>
      </c>
      <c r="Z50" s="32" t="s">
        <v>174</v>
      </c>
      <c r="AA50" s="24" t="n">
        <v>5009810</v>
      </c>
    </row>
    <row r="51" customFormat="false" ht="15" hidden="false" customHeight="false" outlineLevel="0" collapsed="false">
      <c r="T51" s="1" t="s">
        <v>175</v>
      </c>
      <c r="U51" s="29" t="s">
        <v>176</v>
      </c>
      <c r="V51" s="30" t="n">
        <f aca="false">X51*0.85</f>
        <v>288.949</v>
      </c>
      <c r="W51" s="30" t="n">
        <f aca="false">X51*0.95</f>
        <v>322.943</v>
      </c>
      <c r="X51" s="31" t="n">
        <v>339.94</v>
      </c>
      <c r="Y51" s="29" t="n">
        <v>14</v>
      </c>
      <c r="Z51" s="32" t="s">
        <v>177</v>
      </c>
      <c r="AA51" s="24" t="n">
        <v>5009844</v>
      </c>
    </row>
    <row r="52" customFormat="false" ht="15" hidden="false" customHeight="false" outlineLevel="0" collapsed="false">
      <c r="T52" s="1" t="s">
        <v>178</v>
      </c>
      <c r="U52" s="29" t="s">
        <v>179</v>
      </c>
      <c r="V52" s="30" t="n">
        <f aca="false">X52*0.85</f>
        <v>222.2590625</v>
      </c>
      <c r="W52" s="30" t="n">
        <f aca="false">X52*0.95</f>
        <v>248.4071875</v>
      </c>
      <c r="X52" s="31" t="n">
        <v>261.48125</v>
      </c>
      <c r="Y52" s="29" t="n">
        <v>14</v>
      </c>
      <c r="Z52" s="32" t="s">
        <v>180</v>
      </c>
      <c r="AA52" s="24" t="n">
        <v>5009845</v>
      </c>
    </row>
    <row r="53" customFormat="false" ht="15" hidden="false" customHeight="false" outlineLevel="0" collapsed="false">
      <c r="T53" s="1" t="s">
        <v>181</v>
      </c>
      <c r="U53" s="29" t="s">
        <v>182</v>
      </c>
      <c r="V53" s="30" t="n">
        <f aca="false">X53*0.85</f>
        <v>240.7826875</v>
      </c>
      <c r="W53" s="30" t="n">
        <f aca="false">X53*0.95</f>
        <v>269.1100625</v>
      </c>
      <c r="X53" s="31" t="n">
        <v>283.27375</v>
      </c>
      <c r="Y53" s="29" t="n">
        <v>14</v>
      </c>
      <c r="Z53" s="32" t="s">
        <v>183</v>
      </c>
      <c r="AA53" s="24" t="n">
        <v>5009846</v>
      </c>
    </row>
    <row r="54" customFormat="false" ht="15" hidden="false" customHeight="false" outlineLevel="0" collapsed="false">
      <c r="T54" s="1" t="s">
        <v>184</v>
      </c>
      <c r="U54" s="29" t="s">
        <v>185</v>
      </c>
      <c r="V54" s="30" t="n">
        <f aca="false">X54*0.85</f>
        <v>321.04765625</v>
      </c>
      <c r="W54" s="30" t="n">
        <f aca="false">X54*0.95</f>
        <v>358.81796875</v>
      </c>
      <c r="X54" s="31" t="n">
        <v>377.703125</v>
      </c>
      <c r="Y54" s="29" t="n">
        <v>14</v>
      </c>
      <c r="Z54" s="32" t="s">
        <v>186</v>
      </c>
      <c r="AA54" s="24" t="n">
        <v>5009847</v>
      </c>
    </row>
    <row r="55" customFormat="false" ht="15" hidden="false" customHeight="false" outlineLevel="0" collapsed="false">
      <c r="T55" s="1" t="s">
        <v>187</v>
      </c>
      <c r="U55" s="29" t="s">
        <v>188</v>
      </c>
      <c r="V55" s="30" t="n">
        <f aca="false">X55*0.85</f>
        <v>262.6786875</v>
      </c>
      <c r="W55" s="30" t="n">
        <f aca="false">X55*0.95</f>
        <v>293.5820625</v>
      </c>
      <c r="X55" s="31" t="n">
        <v>309.03375</v>
      </c>
      <c r="Y55" s="29" t="n">
        <v>14</v>
      </c>
      <c r="Z55" s="32" t="s">
        <v>189</v>
      </c>
      <c r="AA55" s="24" t="n">
        <v>5009859</v>
      </c>
    </row>
    <row r="56" customFormat="false" ht="15" hidden="false" customHeight="false" outlineLevel="0" collapsed="false">
      <c r="T56" s="1" t="s">
        <v>190</v>
      </c>
      <c r="U56" s="29" t="s">
        <v>191</v>
      </c>
      <c r="V56" s="30" t="n">
        <f aca="false">X56*0.85</f>
        <v>288.949</v>
      </c>
      <c r="W56" s="30" t="n">
        <f aca="false">X56*0.95</f>
        <v>322.943</v>
      </c>
      <c r="X56" s="31" t="n">
        <v>339.94</v>
      </c>
      <c r="Y56" s="29" t="n">
        <v>14</v>
      </c>
      <c r="Z56" s="32" t="s">
        <v>192</v>
      </c>
      <c r="AA56" s="24" t="n">
        <v>5009860</v>
      </c>
    </row>
    <row r="57" customFormat="false" ht="15" hidden="false" customHeight="false" outlineLevel="0" collapsed="false">
      <c r="T57" s="114" t="s">
        <v>193</v>
      </c>
      <c r="U57" s="115" t="s">
        <v>194</v>
      </c>
      <c r="V57" s="30" t="n">
        <f aca="false">X57*0.85</f>
        <v>94.35</v>
      </c>
      <c r="W57" s="30" t="n">
        <f aca="false">X57*0.95</f>
        <v>105.45</v>
      </c>
      <c r="X57" s="30" t="n">
        <v>111</v>
      </c>
      <c r="Y57" s="115" t="n">
        <v>28</v>
      </c>
      <c r="Z57" s="116" t="s">
        <v>21</v>
      </c>
      <c r="AA57" s="117" t="n">
        <v>5009781</v>
      </c>
    </row>
    <row r="58" customFormat="false" ht="15" hidden="false" customHeight="false" outlineLevel="0" collapsed="false">
      <c r="T58" s="118" t="s">
        <v>195</v>
      </c>
      <c r="U58" s="115" t="s">
        <v>196</v>
      </c>
      <c r="V58" s="30" t="n">
        <f aca="false">X58*0.85</f>
        <v>63.74521875</v>
      </c>
      <c r="W58" s="30" t="n">
        <f aca="false">X58*0.95</f>
        <v>71.24465625</v>
      </c>
      <c r="X58" s="30" t="n">
        <v>74.994375</v>
      </c>
      <c r="Y58" s="115" t="n">
        <v>14</v>
      </c>
      <c r="Z58" s="119" t="s">
        <v>197</v>
      </c>
      <c r="AA58" s="117" t="n">
        <v>5009814</v>
      </c>
    </row>
    <row r="59" customFormat="false" ht="15" hidden="false" customHeight="false" outlineLevel="0" collapsed="false">
      <c r="T59" s="118" t="s">
        <v>198</v>
      </c>
      <c r="U59" s="115" t="s">
        <v>199</v>
      </c>
      <c r="V59" s="30" t="n">
        <f aca="false">X59*0.85</f>
        <v>69.17034375</v>
      </c>
      <c r="W59" s="30" t="n">
        <f aca="false">X59*0.95</f>
        <v>77.30803125</v>
      </c>
      <c r="X59" s="30" t="n">
        <v>81.376875</v>
      </c>
      <c r="Y59" s="115" t="n">
        <v>14</v>
      </c>
      <c r="Z59" s="119" t="s">
        <v>200</v>
      </c>
      <c r="AA59" s="117" t="n">
        <v>5009787</v>
      </c>
    </row>
    <row r="60" customFormat="false" ht="15" hidden="false" customHeight="false" outlineLevel="0" collapsed="false">
      <c r="T60" s="118" t="s">
        <v>201</v>
      </c>
      <c r="U60" s="115" t="s">
        <v>202</v>
      </c>
      <c r="V60" s="30" t="n">
        <f aca="false">X60*0.85</f>
        <v>63.74521875</v>
      </c>
      <c r="W60" s="30" t="n">
        <f aca="false">X60*0.95</f>
        <v>71.24465625</v>
      </c>
      <c r="X60" s="30" t="n">
        <v>74.994375</v>
      </c>
      <c r="Y60" s="115" t="n">
        <v>14</v>
      </c>
      <c r="Z60" s="119" t="s">
        <v>203</v>
      </c>
      <c r="AA60" s="117" t="n">
        <v>5009788</v>
      </c>
    </row>
    <row r="61" customFormat="false" ht="15" hidden="false" customHeight="false" outlineLevel="0" collapsed="false">
      <c r="T61" s="118" t="s">
        <v>204</v>
      </c>
      <c r="U61" s="115" t="s">
        <v>205</v>
      </c>
      <c r="V61" s="30" t="n">
        <f aca="false">X61*0.85</f>
        <v>76.50159375</v>
      </c>
      <c r="W61" s="30" t="n">
        <f aca="false">X61*0.95</f>
        <v>85.50178125</v>
      </c>
      <c r="X61" s="30" t="n">
        <v>90.001875</v>
      </c>
      <c r="Y61" s="115" t="n">
        <v>14</v>
      </c>
      <c r="Z61" s="119" t="s">
        <v>206</v>
      </c>
      <c r="AA61" s="117" t="n">
        <v>5009789</v>
      </c>
    </row>
    <row r="62" customFormat="false" ht="15" hidden="false" customHeight="false" outlineLevel="0" collapsed="false">
      <c r="T62" s="118" t="s">
        <v>207</v>
      </c>
      <c r="U62" s="115" t="s">
        <v>208</v>
      </c>
      <c r="V62" s="30" t="n">
        <f aca="false">X62*0.85</f>
        <v>95.6239375</v>
      </c>
      <c r="W62" s="30" t="n">
        <f aca="false">X62*0.95</f>
        <v>106.8738125</v>
      </c>
      <c r="X62" s="30" t="n">
        <v>112.49875</v>
      </c>
      <c r="Y62" s="115" t="n">
        <v>14</v>
      </c>
      <c r="Z62" s="119" t="s">
        <v>209</v>
      </c>
      <c r="AA62" s="117" t="n">
        <v>5009851</v>
      </c>
    </row>
    <row r="63" customFormat="false" ht="15" hidden="false" customHeight="false" outlineLevel="0" collapsed="false">
      <c r="T63" s="118" t="s">
        <v>210</v>
      </c>
      <c r="U63" s="115" t="s">
        <v>211</v>
      </c>
      <c r="V63" s="30" t="n">
        <f aca="false">X63*0.85</f>
        <v>95.6239375</v>
      </c>
      <c r="W63" s="30" t="n">
        <f aca="false">X63*0.95</f>
        <v>106.8738125</v>
      </c>
      <c r="X63" s="30" t="n">
        <v>112.49875</v>
      </c>
      <c r="Y63" s="115" t="n">
        <v>14</v>
      </c>
      <c r="Z63" s="119" t="s">
        <v>212</v>
      </c>
      <c r="AA63" s="117" t="n">
        <v>5009790</v>
      </c>
    </row>
    <row r="64" customFormat="false" ht="15" hidden="false" customHeight="false" outlineLevel="0" collapsed="false">
      <c r="T64" s="118" t="s">
        <v>213</v>
      </c>
      <c r="U64" s="115" t="s">
        <v>214</v>
      </c>
      <c r="V64" s="30" t="n">
        <f aca="false">X64*0.85</f>
        <v>109.2845</v>
      </c>
      <c r="W64" s="30" t="n">
        <f aca="false">X64*0.95</f>
        <v>122.1415</v>
      </c>
      <c r="X64" s="30" t="n">
        <v>128.57</v>
      </c>
      <c r="Y64" s="115" t="n">
        <v>14</v>
      </c>
      <c r="Z64" s="119" t="s">
        <v>215</v>
      </c>
      <c r="AA64" s="117" t="n">
        <v>5009811</v>
      </c>
    </row>
    <row r="65" customFormat="false" ht="15" hidden="false" customHeight="false" outlineLevel="0" collapsed="false">
      <c r="T65" s="118" t="s">
        <v>216</v>
      </c>
      <c r="U65" s="115" t="s">
        <v>217</v>
      </c>
      <c r="V65" s="30" t="n">
        <f aca="false">X65*0.85</f>
        <v>109.2845</v>
      </c>
      <c r="W65" s="30" t="n">
        <f aca="false">X65*0.95</f>
        <v>122.1415</v>
      </c>
      <c r="X65" s="30" t="n">
        <v>128.57</v>
      </c>
      <c r="Y65" s="115" t="n">
        <v>14</v>
      </c>
      <c r="Z65" s="119" t="s">
        <v>218</v>
      </c>
      <c r="AA65" s="117" t="n">
        <v>5009818</v>
      </c>
    </row>
    <row r="66" customFormat="false" ht="15" hidden="false" customHeight="false" outlineLevel="0" collapsed="false">
      <c r="T66" s="1" t="s">
        <v>219</v>
      </c>
      <c r="U66" s="29" t="s">
        <v>220</v>
      </c>
      <c r="V66" s="30" t="n">
        <f aca="false">X66*0.85</f>
        <v>127.50265625</v>
      </c>
      <c r="W66" s="30" t="n">
        <f aca="false">X66*0.95</f>
        <v>142.50296875</v>
      </c>
      <c r="X66" s="31" t="n">
        <v>150.003125</v>
      </c>
      <c r="Y66" s="29" t="n">
        <v>30</v>
      </c>
      <c r="Z66" s="32" t="s">
        <v>221</v>
      </c>
      <c r="AA66" s="24" t="n">
        <v>5009815</v>
      </c>
    </row>
    <row r="67" customFormat="false" ht="15" hidden="false" customHeight="false" outlineLevel="0" collapsed="false">
      <c r="T67" s="118" t="s">
        <v>222</v>
      </c>
      <c r="U67" s="29" t="s">
        <v>223</v>
      </c>
      <c r="V67" s="30" t="n">
        <f aca="false">X67*0.85</f>
        <v>153.0031875</v>
      </c>
      <c r="W67" s="30" t="n">
        <f aca="false">X67*0.95</f>
        <v>171.0035625</v>
      </c>
      <c r="X67" s="31" t="n">
        <v>180.00375</v>
      </c>
      <c r="Y67" s="29" t="n">
        <v>30</v>
      </c>
      <c r="Z67" s="32" t="s">
        <v>224</v>
      </c>
      <c r="AA67" s="24" t="n">
        <v>5009816</v>
      </c>
    </row>
    <row r="68" customFormat="false" ht="15" hidden="false" customHeight="false" outlineLevel="0" collapsed="false">
      <c r="T68" s="1" t="s">
        <v>225</v>
      </c>
      <c r="U68" s="29" t="s">
        <v>226</v>
      </c>
      <c r="V68" s="30" t="n">
        <f aca="false">X68*0.85</f>
        <v>191.247875</v>
      </c>
      <c r="W68" s="30" t="n">
        <f aca="false">X68*0.95</f>
        <v>213.747625</v>
      </c>
      <c r="X68" s="31" t="n">
        <v>224.9975</v>
      </c>
      <c r="Y68" s="29" t="n">
        <v>30</v>
      </c>
      <c r="Z68" s="32" t="s">
        <v>227</v>
      </c>
      <c r="AA68" s="24" t="n">
        <v>5009817</v>
      </c>
    </row>
    <row r="69" customFormat="false" ht="15" hidden="false" customHeight="false" outlineLevel="0" collapsed="false">
      <c r="T69" s="1" t="s">
        <v>228</v>
      </c>
      <c r="U69" s="29" t="s">
        <v>229</v>
      </c>
      <c r="V69" s="30" t="n">
        <f aca="false">X69*0.85</f>
        <v>305.99415625</v>
      </c>
      <c r="W69" s="30" t="n">
        <f aca="false">X69*0.95</f>
        <v>341.99346875</v>
      </c>
      <c r="X69" s="31" t="n">
        <v>359.993125</v>
      </c>
      <c r="Y69" s="29" t="n">
        <v>30</v>
      </c>
      <c r="Z69" s="32" t="s">
        <v>230</v>
      </c>
      <c r="AA69" s="24" t="n">
        <v>5009801</v>
      </c>
    </row>
    <row r="70" customFormat="false" ht="15" hidden="false" customHeight="false" outlineLevel="0" collapsed="false">
      <c r="T70" s="1" t="s">
        <v>231</v>
      </c>
      <c r="U70" s="29" t="s">
        <v>232</v>
      </c>
      <c r="V70" s="30" t="n">
        <f aca="false">X70*0.85</f>
        <v>305.99415625</v>
      </c>
      <c r="W70" s="30" t="n">
        <f aca="false">X70*0.95</f>
        <v>341.99346875</v>
      </c>
      <c r="X70" s="31" t="n">
        <v>359.993125</v>
      </c>
      <c r="Y70" s="29" t="n">
        <v>30</v>
      </c>
      <c r="Z70" s="32" t="s">
        <v>233</v>
      </c>
      <c r="AA70" s="24" t="n">
        <v>5009802</v>
      </c>
    </row>
    <row r="71" customFormat="false" ht="15" hidden="false" customHeight="false" outlineLevel="0" collapsed="false">
      <c r="T71" s="1" t="s">
        <v>234</v>
      </c>
      <c r="U71" s="29" t="s">
        <v>235</v>
      </c>
      <c r="V71" s="30" t="n">
        <f aca="false">X71*0.85</f>
        <v>381.71375</v>
      </c>
      <c r="W71" s="30" t="n">
        <f aca="false">X71*0.95</f>
        <v>426.62125</v>
      </c>
      <c r="X71" s="31" t="n">
        <v>449.075</v>
      </c>
      <c r="Y71" s="29" t="n">
        <v>30</v>
      </c>
      <c r="Z71" s="32" t="s">
        <v>236</v>
      </c>
      <c r="AA71" s="24" t="n">
        <v>5009803</v>
      </c>
    </row>
    <row r="72" customFormat="false" ht="15" hidden="false" customHeight="false" outlineLevel="0" collapsed="false">
      <c r="T72" s="1" t="s">
        <v>237</v>
      </c>
      <c r="U72" s="29" t="s">
        <v>238</v>
      </c>
      <c r="V72" s="30" t="n">
        <f aca="false">X72*0.85</f>
        <v>381.71375</v>
      </c>
      <c r="W72" s="30" t="n">
        <f aca="false">X72*0.95</f>
        <v>426.62125</v>
      </c>
      <c r="X72" s="31" t="n">
        <v>449.075</v>
      </c>
      <c r="Y72" s="29" t="n">
        <v>30</v>
      </c>
      <c r="Z72" s="32" t="s">
        <v>239</v>
      </c>
      <c r="AA72" s="24" t="n">
        <v>5009804</v>
      </c>
    </row>
    <row r="73" customFormat="false" ht="15" hidden="false" customHeight="false" outlineLevel="0" collapsed="false">
      <c r="T73" s="1" t="s">
        <v>240</v>
      </c>
      <c r="U73" s="29" t="s">
        <v>241</v>
      </c>
      <c r="V73" s="30" t="n">
        <f aca="false">X73*0.85</f>
        <v>141.102125</v>
      </c>
      <c r="W73" s="30" t="n">
        <f aca="false">X73*0.95</f>
        <v>157.702375</v>
      </c>
      <c r="X73" s="31" t="n">
        <v>166.0025</v>
      </c>
      <c r="Y73" s="29" t="n">
        <v>5</v>
      </c>
      <c r="Z73" s="32" t="s">
        <v>242</v>
      </c>
      <c r="AA73" s="24" t="n">
        <v>5009837</v>
      </c>
    </row>
    <row r="74" customFormat="false" ht="15" hidden="false" customHeight="false" outlineLevel="0" collapsed="false">
      <c r="T74" s="1" t="s">
        <v>243</v>
      </c>
      <c r="U74" s="29" t="s">
        <v>244</v>
      </c>
      <c r="V74" s="30" t="n">
        <f aca="false">X74*0.85</f>
        <v>140.515625</v>
      </c>
      <c r="W74" s="30" t="n">
        <f aca="false">X74*0.95</f>
        <v>157.046875</v>
      </c>
      <c r="X74" s="31" t="n">
        <v>165.3125</v>
      </c>
      <c r="Y74" s="29" t="n">
        <v>5</v>
      </c>
      <c r="Z74" s="32" t="s">
        <v>245</v>
      </c>
      <c r="AA74" s="24" t="n">
        <v>5009838</v>
      </c>
    </row>
    <row r="75" customFormat="false" ht="15" hidden="false" customHeight="false" outlineLevel="0" collapsed="false">
      <c r="T75" s="1" t="s">
        <v>246</v>
      </c>
      <c r="U75" s="29" t="s">
        <v>247</v>
      </c>
      <c r="V75" s="30" t="n">
        <f aca="false">X75*0.85</f>
        <v>148.7510625</v>
      </c>
      <c r="W75" s="30" t="n">
        <f aca="false">X75*0.95</f>
        <v>166.2511875</v>
      </c>
      <c r="X75" s="31" t="n">
        <v>175.00125</v>
      </c>
      <c r="Y75" s="29" t="n">
        <v>5</v>
      </c>
      <c r="Z75" s="32" t="s">
        <v>248</v>
      </c>
      <c r="AA75" s="24" t="n">
        <v>5009839</v>
      </c>
    </row>
    <row r="76" customFormat="false" ht="15" hidden="false" customHeight="false" outlineLevel="0" collapsed="false">
      <c r="T76" s="1" t="s">
        <v>249</v>
      </c>
      <c r="U76" s="29" t="s">
        <v>250</v>
      </c>
      <c r="V76" s="30" t="n">
        <f aca="false">X76*0.85</f>
        <v>148.7510625</v>
      </c>
      <c r="W76" s="30" t="n">
        <f aca="false">X76*0.95</f>
        <v>166.2511875</v>
      </c>
      <c r="X76" s="31" t="n">
        <v>175.00125</v>
      </c>
      <c r="Y76" s="29" t="n">
        <v>5</v>
      </c>
      <c r="Z76" s="32" t="s">
        <v>251</v>
      </c>
      <c r="AA76" s="24" t="n">
        <v>5009840</v>
      </c>
    </row>
    <row r="77" customFormat="false" ht="15" hidden="false" customHeight="false" outlineLevel="0" collapsed="false">
      <c r="T77" s="1" t="s">
        <v>252</v>
      </c>
      <c r="U77" s="29" t="s">
        <v>253</v>
      </c>
      <c r="V77" s="30" t="n">
        <f aca="false">X77*0.85</f>
        <v>148.7510625</v>
      </c>
      <c r="W77" s="30" t="n">
        <f aca="false">X77*0.95</f>
        <v>166.2511875</v>
      </c>
      <c r="X77" s="31" t="n">
        <v>175.00125</v>
      </c>
      <c r="Y77" s="29" t="n">
        <v>5</v>
      </c>
      <c r="Z77" s="32" t="s">
        <v>254</v>
      </c>
      <c r="AA77" s="24" t="n">
        <v>5009841</v>
      </c>
    </row>
    <row r="78" customFormat="false" ht="15" hidden="false" customHeight="false" outlineLevel="0" collapsed="false">
      <c r="T78" s="1" t="s">
        <v>255</v>
      </c>
      <c r="U78" s="29" t="s">
        <v>256</v>
      </c>
      <c r="V78" s="30" t="n">
        <f aca="false">X78*0.85</f>
        <v>160.652125</v>
      </c>
      <c r="W78" s="30" t="n">
        <f aca="false">X78*0.95</f>
        <v>179.552375</v>
      </c>
      <c r="X78" s="31" t="n">
        <v>189.0025</v>
      </c>
      <c r="Y78" s="29" t="n">
        <v>5</v>
      </c>
      <c r="Z78" s="32" t="s">
        <v>257</v>
      </c>
      <c r="AA78" s="24" t="n">
        <v>5009868</v>
      </c>
    </row>
  </sheetData>
  <sheetProtection algorithmName="SHA-512" hashValue="Ils+DaPrJeaX6hqvTmgDtVhV/20MPGpRsoPGwrKCqX+lipeA9sjOl5LW7RyneAGheTHuDbswcK2tXWeIp40omA==" saltValue="ef4rs0SkDyCAIgbST1oWEw==" spinCount="100000" sheet="true"/>
  <mergeCells count="4">
    <mergeCell ref="H2:I8"/>
    <mergeCell ref="K2:L8"/>
    <mergeCell ref="U4:AA4"/>
    <mergeCell ref="B6:B7"/>
  </mergeCells>
  <conditionalFormatting sqref="K13">
    <cfRule type="cellIs" priority="2" operator="lessThan" aboveAverage="0" equalAverage="0" bottom="0" percent="0" rank="0" text="" dxfId="0">
      <formula>0</formula>
    </cfRule>
  </conditionalFormatting>
  <conditionalFormatting sqref="L13">
    <cfRule type="cellIs" priority="3" operator="lessThan" aboveAverage="0" equalAverage="0" bottom="0" percent="0" rank="0" text="" dxfId="1">
      <formula>0</formula>
    </cfRule>
  </conditionalFormatting>
  <conditionalFormatting sqref="K10">
    <cfRule type="cellIs" priority="4" operator="greaterThan" aboveAverage="0" equalAverage="0" bottom="0" percent="0" rank="0" text="" dxfId="2">
      <formula>$H$10</formula>
    </cfRule>
  </conditionalFormatting>
  <conditionalFormatting sqref="L10">
    <cfRule type="cellIs" priority="5" operator="greaterThan" aboveAverage="0" equalAverage="0" bottom="0" percent="0" rank="0" text="" dxfId="3">
      <formula>$I$10</formula>
    </cfRule>
  </conditionalFormatting>
  <conditionalFormatting sqref="S10">
    <cfRule type="cellIs" priority="6" operator="greaterThan" aboveAverage="0" equalAverage="0" bottom="0" percent="0" rank="0" text="" dxfId="4">
      <formula>$I$10</formula>
    </cfRule>
  </conditionalFormatting>
  <conditionalFormatting sqref="L19">
    <cfRule type="expression" priority="7" aboveAverage="0" equalAverage="0" bottom="0" percent="0" rank="0" text="" dxfId="5">
      <formula>($K$10*$F$10+$F$10)+$K$13*$F$13&gt;$C$6</formula>
    </cfRule>
    <cfRule type="expression" priority="8" aboveAverage="0" equalAverage="0" bottom="0" percent="0" rank="0" text="" dxfId="6">
      <formula>$L$19&gt;$C$6</formula>
    </cfRule>
  </conditionalFormatting>
  <conditionalFormatting sqref="I16">
    <cfRule type="expression" priority="9" aboveAverage="0" equalAverage="0" bottom="0" percent="0" rank="0" text="" dxfId="7">
      <formula>$I$16+$G$10&gt;$C$7</formula>
    </cfRule>
  </conditionalFormatting>
  <conditionalFormatting sqref="I19">
    <cfRule type="expression" priority="10" aboveAverage="0" equalAverage="0" bottom="0" percent="0" rank="0" text="" dxfId="8">
      <formula>$I$19+$F$10&gt;$C$6</formula>
    </cfRule>
  </conditionalFormatting>
  <conditionalFormatting sqref="L16">
    <cfRule type="expression" priority="11" aboveAverage="0" equalAverage="0" bottom="0" percent="0" rank="0" text="" dxfId="9">
      <formula>($K$10*$G$10+$G$10)+$K$13*$G$13&gt;$C$7</formula>
    </cfRule>
  </conditionalFormatting>
  <dataValidations count="7">
    <dataValidation allowBlank="true" operator="lessThan" showDropDown="false" showErrorMessage="true" showInputMessage="true" sqref="I16 I19" type="none">
      <formula1>0</formula1>
      <formula2>0</formula2>
    </dataValidation>
    <dataValidation allowBlank="true" operator="between" prompt="Z nabídky vyberte výrobek pro preskripci." promptTitle="Volba 1. výrobku:" showDropDown="false" showErrorMessage="true" showInputMessage="true" sqref="C10" type="list">
      <formula1>$T$7:$T$78</formula1>
      <formula2>0</formula2>
    </dataValidation>
    <dataValidation allowBlank="true" operator="between" prompt="Z nabídky vyberte 2. výrobek pro preskripci." promptTitle="Volba 2. výrobku:" showDropDown="false" showErrorMessage="true" showInputMessage="true" sqref="C13" type="list">
      <formula1>$T$7:$T$78</formula1>
      <formula2>0</formula2>
    </dataValidation>
    <dataValidation allowBlank="true" error="Za daných kritérií je zadané množství větší než povolená maximální preskripce v buňce H9." errorTitle="CHYBNÉ MNOŽSTVÍ!" operator="lessThanOrEqual" prompt="Při preskripci dvou výrobků zadejte ručně množství balení 1.výrobku a množství pro 2.výrobek se vypočítá automaticky dle zadaného množství 1.výrobku a stanovených omezení pro preskripci.&#10;ZADANÉ MNOŽSTVÍ NESMÍ BÝT VĚTŠÍ NEŽ MAX PRESKRIPCE V BUŇCE H9." promptTitle="Preskripce počtu balení:" showDropDown="false" showErrorMessage="true" showInputMessage="true" sqref="K10" type="whole">
      <formula1>H10</formula1>
      <formula2>0</formula2>
    </dataValidation>
    <dataValidation allowBlank="true" operator="greaterThanOrEqual" showDropDown="false" showErrorMessage="true" showInputMessage="true" sqref="K13:K14" type="whole">
      <formula1>0</formula1>
      <formula2>0</formula2>
    </dataValidation>
    <dataValidation allowBlank="true" operator="between" prompt="Z nabídky vyberte skupinu pacienta." promptTitle="Skupina pacienta:" showDropDown="false" showErrorMessage="true" showInputMessage="true" sqref="C3" type="list">
      <formula1>$AD$4:$AF$4</formula1>
      <formula2>0</formula2>
    </dataValidation>
    <dataValidation allowBlank="true" operator="between" prompt="Z nabídky vyberte počet měsíců pro preskripci." promptTitle="Počet měsíců preskripce:" showDropDown="false" showErrorMessage="true" showInputMessage="true" sqref="C4" type="list">
      <formula1>$AD$6:$AF$6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AG78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80" workbookViewId="0">
      <selection pane="topLeft" activeCell="C3" activeCellId="0" sqref="C3"/>
    </sheetView>
  </sheetViews>
  <sheetFormatPr defaultRowHeight="15" zeroHeight="false" outlineLevelRow="0" outlineLevelCol="0"/>
  <cols>
    <col collapsed="false" customWidth="true" hidden="false" outlineLevel="0" max="1" min="1" style="1" width="2.02"/>
    <col collapsed="false" customWidth="true" hidden="false" outlineLevel="0" max="2" min="2" style="1" width="18.96"/>
    <col collapsed="false" customWidth="true" hidden="false" outlineLevel="0" max="3" min="3" style="1" width="19.91"/>
    <col collapsed="false" customWidth="true" hidden="false" outlineLevel="0" max="4" min="4" style="1" width="12.1"/>
    <col collapsed="false" customWidth="true" hidden="false" outlineLevel="0" max="5" min="5" style="1" width="54.48"/>
    <col collapsed="false" customWidth="true" hidden="false" outlineLevel="0" max="6" min="6" style="1" width="15.61"/>
    <col collapsed="false" customWidth="true" hidden="false" outlineLevel="0" max="7" min="7" style="1" width="10.36"/>
    <col collapsed="false" customWidth="true" hidden="false" outlineLevel="0" max="8" min="8" style="1" width="32.68"/>
    <col collapsed="false" customWidth="true" hidden="false" outlineLevel="0" max="9" min="9" style="1" width="22.6"/>
    <col collapsed="false" customWidth="true" hidden="false" outlineLevel="0" max="10" min="10" style="0" width="2.56"/>
    <col collapsed="false" customWidth="true" hidden="false" outlineLevel="0" max="11" min="11" style="1" width="48.42"/>
    <col collapsed="false" customWidth="true" hidden="false" outlineLevel="0" max="12" min="12" style="1" width="24.88"/>
    <col collapsed="false" customWidth="true" hidden="false" outlineLevel="0" max="13" min="13" style="0" width="8.6"/>
    <col collapsed="false" customWidth="true" hidden="false" outlineLevel="0" max="17" min="14" style="1" width="9.14"/>
    <col collapsed="false" customWidth="true" hidden="true" outlineLevel="0" max="18" min="18" style="1" width="18.16"/>
    <col collapsed="false" customWidth="true" hidden="true" outlineLevel="0" max="19" min="19" style="1" width="20.04"/>
    <col collapsed="false" customWidth="true" hidden="true" outlineLevel="0" max="21" min="20" style="1" width="52.05"/>
    <col collapsed="false" customWidth="true" hidden="true" outlineLevel="0" max="22" min="22" style="1" width="16.14"/>
    <col collapsed="false" customWidth="true" hidden="true" outlineLevel="0" max="23" min="23" style="1" width="15.61"/>
    <col collapsed="false" customWidth="true" hidden="true" outlineLevel="0" max="25" min="24" style="1" width="16.01"/>
    <col collapsed="false" customWidth="true" hidden="true" outlineLevel="0" max="27" min="26" style="1" width="9.14"/>
    <col collapsed="false" customWidth="true" hidden="true" outlineLevel="0" max="28" min="28" style="1" width="12.51"/>
    <col collapsed="false" customWidth="true" hidden="true" outlineLevel="0" max="29" min="29" style="1" width="9.14"/>
    <col collapsed="false" customWidth="true" hidden="true" outlineLevel="0" max="30" min="30" style="1" width="16.01"/>
    <col collapsed="false" customWidth="true" hidden="true" outlineLevel="0" max="33" min="31" style="1" width="9.14"/>
    <col collapsed="false" customWidth="true" hidden="false" outlineLevel="0" max="1025" min="34" style="1" width="9.14"/>
  </cols>
  <sheetData>
    <row r="1" customFormat="false" ht="9" hidden="false" customHeight="true" outlineLevel="0" collapsed="false"/>
    <row r="2" customFormat="false" ht="16.5" hidden="false" customHeight="true" outlineLevel="0" collapsed="false">
      <c r="E2" s="2"/>
      <c r="H2" s="3" t="s">
        <v>0</v>
      </c>
      <c r="I2" s="3"/>
      <c r="K2" s="4" t="s">
        <v>1</v>
      </c>
      <c r="L2" s="4"/>
      <c r="R2" s="5"/>
      <c r="S2" s="6"/>
    </row>
    <row r="3" customFormat="false" ht="15.75" hidden="false" customHeight="true" outlineLevel="0" collapsed="false">
      <c r="B3" s="7" t="s">
        <v>2</v>
      </c>
      <c r="C3" s="8" t="s">
        <v>9</v>
      </c>
      <c r="E3" s="9"/>
      <c r="H3" s="3"/>
      <c r="I3" s="3"/>
      <c r="K3" s="4"/>
      <c r="L3" s="4"/>
      <c r="R3" s="10"/>
      <c r="S3" s="11"/>
    </row>
    <row r="4" customFormat="false" ht="15.75" hidden="false" customHeight="true" outlineLevel="0" collapsed="false">
      <c r="B4" s="12" t="s">
        <v>4</v>
      </c>
      <c r="C4" s="13" t="n">
        <v>1</v>
      </c>
      <c r="D4" s="14"/>
      <c r="E4" s="14"/>
      <c r="H4" s="3"/>
      <c r="I4" s="3"/>
      <c r="K4" s="4"/>
      <c r="L4" s="4"/>
      <c r="R4" s="10"/>
      <c r="S4" s="11"/>
      <c r="V4" s="15" t="s">
        <v>5</v>
      </c>
      <c r="W4" s="15"/>
      <c r="X4" s="15"/>
      <c r="Y4" s="15"/>
      <c r="Z4" s="15"/>
      <c r="AA4" s="15"/>
      <c r="AB4" s="15"/>
      <c r="AC4" s="1" t="s">
        <v>6</v>
      </c>
      <c r="AD4" s="1" t="s">
        <v>7</v>
      </c>
      <c r="AE4" s="1" t="s">
        <v>3</v>
      </c>
      <c r="AF4" s="1" t="s">
        <v>8</v>
      </c>
      <c r="AG4" s="1" t="s">
        <v>9</v>
      </c>
    </row>
    <row r="5" customFormat="false" ht="15.75" hidden="false" customHeight="true" outlineLevel="0" collapsed="false">
      <c r="B5" s="12" t="s">
        <v>10</v>
      </c>
      <c r="C5" s="16" t="n">
        <f aca="false">IF(C3="SKP1",AE12,IF(C3="SKP2",AF12,IF(C3="SKP3",AG12,0)))</f>
        <v>0</v>
      </c>
      <c r="D5" s="14"/>
      <c r="E5" s="14"/>
      <c r="H5" s="3"/>
      <c r="I5" s="3"/>
      <c r="K5" s="4"/>
      <c r="L5" s="4"/>
      <c r="R5" s="10"/>
      <c r="S5" s="11"/>
      <c r="V5" s="17"/>
      <c r="W5" s="17"/>
      <c r="X5" s="17"/>
      <c r="Y5" s="17"/>
      <c r="Z5" s="17"/>
      <c r="AA5" s="17"/>
      <c r="AB5" s="17"/>
    </row>
    <row r="6" customFormat="false" ht="16.5" hidden="false" customHeight="true" outlineLevel="0" collapsed="false">
      <c r="B6" s="18" t="s">
        <v>11</v>
      </c>
      <c r="C6" s="19" t="n">
        <f aca="false">IF(AND(C3="SKP1",C4=1),450,IF(AND(C3="SKP1",C4=2),AE9,IF(AND(C3="SKP1",C4=3),AE10,IF(AND(C3="SKP2",C4=1),AF7,IF(AND(C3="SKP2",C4=2),AF9,IF(AND(C3="SKP2",C4=3),AF10,IF(AND(C3="SKP3",C4=1),AG7,IF(AND(C3="SKP3",C4=2),AG9,IF(AND(C3="SKP3",C4=3),AG10,0)))))))))</f>
        <v>1700</v>
      </c>
      <c r="D6" s="20"/>
      <c r="E6" s="21"/>
      <c r="H6" s="3"/>
      <c r="I6" s="3"/>
      <c r="K6" s="4"/>
      <c r="L6" s="4"/>
      <c r="R6" s="10"/>
      <c r="S6" s="11"/>
      <c r="T6" s="17" t="s">
        <v>18</v>
      </c>
      <c r="V6" s="17" t="s">
        <v>12</v>
      </c>
      <c r="W6" s="17" t="s">
        <v>13</v>
      </c>
      <c r="X6" s="17" t="s">
        <v>14</v>
      </c>
      <c r="Y6" s="17" t="s">
        <v>15</v>
      </c>
      <c r="Z6" s="17" t="s">
        <v>16</v>
      </c>
      <c r="AA6" s="17" t="s">
        <v>17</v>
      </c>
      <c r="AC6" s="1" t="s">
        <v>6</v>
      </c>
      <c r="AD6" s="1" t="s">
        <v>19</v>
      </c>
      <c r="AE6" s="1" t="n">
        <v>1</v>
      </c>
      <c r="AF6" s="1" t="n">
        <v>2</v>
      </c>
      <c r="AG6" s="1" t="n">
        <v>3</v>
      </c>
    </row>
    <row r="7" customFormat="false" ht="16.5" hidden="false" customHeight="true" outlineLevel="0" collapsed="false">
      <c r="B7" s="18"/>
      <c r="C7" s="22" t="n">
        <f aca="false">IF(C4=1,150,IF(C4=2,300,450))</f>
        <v>150</v>
      </c>
      <c r="D7" s="23" t="s">
        <v>20</v>
      </c>
      <c r="H7" s="3"/>
      <c r="I7" s="3"/>
      <c r="K7" s="4"/>
      <c r="L7" s="4"/>
      <c r="R7" s="10"/>
      <c r="S7" s="11"/>
      <c r="T7" s="25" t="s">
        <v>21</v>
      </c>
      <c r="U7" s="24" t="s">
        <v>21</v>
      </c>
      <c r="V7" s="25" t="s">
        <v>21</v>
      </c>
      <c r="W7" s="25" t="n">
        <v>0</v>
      </c>
      <c r="X7" s="25" t="n">
        <v>0</v>
      </c>
      <c r="Y7" s="25" t="n">
        <v>0</v>
      </c>
      <c r="Z7" s="25" t="n">
        <v>0</v>
      </c>
      <c r="AA7" s="25" t="s">
        <v>21</v>
      </c>
      <c r="AC7" s="1" t="s">
        <v>22</v>
      </c>
      <c r="AD7" s="1" t="s">
        <v>23</v>
      </c>
      <c r="AE7" s="1" t="n">
        <v>450</v>
      </c>
      <c r="AF7" s="1" t="n">
        <v>900</v>
      </c>
      <c r="AG7" s="1" t="n">
        <v>1700</v>
      </c>
    </row>
    <row r="8" customFormat="false" ht="8.25" hidden="false" customHeight="true" outlineLevel="0" collapsed="false">
      <c r="C8" s="26"/>
      <c r="H8" s="3"/>
      <c r="I8" s="3"/>
      <c r="K8" s="4"/>
      <c r="L8" s="4"/>
      <c r="R8" s="27"/>
      <c r="S8" s="28"/>
      <c r="T8" s="24" t="n">
        <v>5009812</v>
      </c>
      <c r="U8" s="1" t="s">
        <v>24</v>
      </c>
      <c r="V8" s="29" t="s">
        <v>25</v>
      </c>
      <c r="W8" s="30" t="n">
        <f aca="false">Y8*0.85</f>
        <v>222.2590625</v>
      </c>
      <c r="X8" s="30" t="n">
        <f aca="false">Y8*0.95</f>
        <v>248.4071875</v>
      </c>
      <c r="Y8" s="31" t="n">
        <v>261.48125</v>
      </c>
      <c r="Z8" s="29" t="n">
        <v>14</v>
      </c>
      <c r="AA8" s="32" t="s">
        <v>26</v>
      </c>
    </row>
    <row r="9" customFormat="false" ht="30.75" hidden="false" customHeight="false" outlineLevel="0" collapsed="false">
      <c r="B9" s="33"/>
      <c r="C9" s="35" t="s">
        <v>29</v>
      </c>
      <c r="D9" s="35" t="s">
        <v>28</v>
      </c>
      <c r="E9" s="34" t="s">
        <v>27</v>
      </c>
      <c r="F9" s="34" t="s">
        <v>30</v>
      </c>
      <c r="G9" s="36" t="s">
        <v>31</v>
      </c>
      <c r="H9" s="37" t="s">
        <v>32</v>
      </c>
      <c r="I9" s="38" t="s">
        <v>33</v>
      </c>
      <c r="K9" s="39" t="s">
        <v>34</v>
      </c>
      <c r="L9" s="40" t="s">
        <v>33</v>
      </c>
      <c r="R9" s="41" t="s">
        <v>35</v>
      </c>
      <c r="S9" s="40" t="s">
        <v>35</v>
      </c>
      <c r="T9" s="24" t="n">
        <v>5009813</v>
      </c>
      <c r="U9" s="1" t="s">
        <v>36</v>
      </c>
      <c r="V9" s="29" t="s">
        <v>37</v>
      </c>
      <c r="W9" s="30" t="n">
        <f aca="false">Y9*0.85</f>
        <v>222.2590625</v>
      </c>
      <c r="X9" s="30" t="n">
        <f aca="false">Y9*0.95</f>
        <v>248.4071875</v>
      </c>
      <c r="Y9" s="31" t="n">
        <v>261.48125</v>
      </c>
      <c r="Z9" s="29" t="n">
        <v>14</v>
      </c>
      <c r="AA9" s="32" t="s">
        <v>38</v>
      </c>
      <c r="AE9" s="42" t="n">
        <v>900</v>
      </c>
      <c r="AF9" s="42" t="n">
        <v>1800</v>
      </c>
      <c r="AG9" s="42" t="n">
        <v>3400</v>
      </c>
    </row>
    <row r="10" customFormat="false" ht="19.5" hidden="false" customHeight="false" outlineLevel="0" collapsed="false">
      <c r="B10" s="43" t="s">
        <v>39</v>
      </c>
      <c r="C10" s="44" t="n">
        <v>5009827</v>
      </c>
      <c r="D10" s="45" t="str">
        <f aca="false">VLOOKUP(C10,T7:AA78,8,0)</f>
        <v>0088173</v>
      </c>
      <c r="E10" s="45" t="str">
        <f aca="false">VLOOKUP(C10,T7:AA78,2,0)</f>
        <v>ELASTIC: MoliCare Elastic 6 kapek M</v>
      </c>
      <c r="F10" s="46" t="n">
        <f aca="false">IF(C3="SKP1",VLOOKUP(C10,T7:AA78,4,0),IF(C3="SKP2",VLOOKUP(C10,T7:AA78,5,0),VLOOKUP(C10,T7:AA78,6,0)))</f>
        <v>485.61625</v>
      </c>
      <c r="G10" s="47" t="n">
        <f aca="false">VLOOKUP(C10,T7:AA78,7,0)</f>
        <v>30</v>
      </c>
      <c r="H10" s="48" t="n">
        <f aca="false">IF(OR(AND(C4=1,ROUNDDOWN(IFERROR(C6/F10,0),0)*G10&lt;=150),AND(C4=2,ROUNDDOWN(IFERROR(C6/F10,0),0)*G10&lt;=300),AND(C4=3,ROUNDDOWN(IFERROR(C6/F10,0),0)*G10&lt;=450)),H11,IF(C4=1,ROUNDDOWN(150/G10,0),IF(C4=2,ROUNDDOWN(300/G10,0),ROUNDDOWN(450/G10,0))))</f>
        <v>3</v>
      </c>
      <c r="I10" s="49" t="n">
        <f aca="false">G10*H10</f>
        <v>90</v>
      </c>
      <c r="J10" s="50"/>
      <c r="K10" s="51" t="n">
        <v>2</v>
      </c>
      <c r="L10" s="52" t="n">
        <f aca="false">K10*G10</f>
        <v>60</v>
      </c>
      <c r="R10" s="53" t="n">
        <f aca="false">ROUNDDOWN(IF(C4=3,I10/3,IF(C4=2,I10/2,I10)),0)</f>
        <v>90</v>
      </c>
      <c r="S10" s="54" t="n">
        <f aca="false">ROUNDDOWN(IF(AND(C4=3,K10=1),L10/1,IF(AND(C4=3,K10&gt;1),L10/3,IF(AND(C4=2,K10=1),L10/1,IF(AND(C4=2,K10&gt;1),L10/2,L10)))),0)</f>
        <v>60</v>
      </c>
      <c r="T10" s="24" t="n">
        <v>5009850</v>
      </c>
      <c r="U10" s="1" t="s">
        <v>40</v>
      </c>
      <c r="V10" s="29" t="s">
        <v>41</v>
      </c>
      <c r="W10" s="30" t="n">
        <f aca="false">Y10*0.85</f>
        <v>288.949</v>
      </c>
      <c r="X10" s="30" t="n">
        <f aca="false">Y10*0.95</f>
        <v>322.943</v>
      </c>
      <c r="Y10" s="31" t="n">
        <v>339.94</v>
      </c>
      <c r="Z10" s="29" t="n">
        <v>14</v>
      </c>
      <c r="AA10" s="32" t="s">
        <v>42</v>
      </c>
      <c r="AE10" s="1" t="n">
        <v>1350</v>
      </c>
      <c r="AF10" s="1" t="n">
        <v>2700</v>
      </c>
      <c r="AG10" s="1" t="n">
        <v>5100</v>
      </c>
    </row>
    <row r="11" customFormat="false" ht="14.25" hidden="false" customHeight="true" outlineLevel="0" collapsed="false">
      <c r="F11" s="55" t="n">
        <f aca="false">VLOOKUP(C10,T7:AA78,5,0)</f>
        <v>461.3354375</v>
      </c>
      <c r="H11" s="56" t="n">
        <f aca="false">ROUNDDOWN(IFERROR(C6/F10,0),0)</f>
        <v>3</v>
      </c>
      <c r="I11" s="57" t="n">
        <f aca="false">G10*H10</f>
        <v>90</v>
      </c>
      <c r="K11" s="24"/>
      <c r="L11" s="24"/>
      <c r="R11" s="58"/>
      <c r="T11" s="24" t="n">
        <v>5009819</v>
      </c>
      <c r="U11" s="1" t="s">
        <v>43</v>
      </c>
      <c r="V11" s="29" t="s">
        <v>44</v>
      </c>
      <c r="W11" s="30" t="n">
        <f aca="false">Y11*0.85</f>
        <v>288.949</v>
      </c>
      <c r="X11" s="30" t="n">
        <f aca="false">Y11*0.95</f>
        <v>322.943</v>
      </c>
      <c r="Y11" s="31" t="n">
        <v>339.94</v>
      </c>
      <c r="Z11" s="29" t="n">
        <v>14</v>
      </c>
      <c r="AA11" s="32" t="s">
        <v>45</v>
      </c>
    </row>
    <row r="12" customFormat="false" ht="49.5" hidden="false" customHeight="true" outlineLevel="0" collapsed="false">
      <c r="B12" s="33"/>
      <c r="C12" s="35" t="s">
        <v>29</v>
      </c>
      <c r="D12" s="35" t="s">
        <v>28</v>
      </c>
      <c r="E12" s="34" t="s">
        <v>27</v>
      </c>
      <c r="F12" s="34" t="s">
        <v>30</v>
      </c>
      <c r="G12" s="36" t="s">
        <v>31</v>
      </c>
      <c r="H12" s="59" t="s">
        <v>46</v>
      </c>
      <c r="I12" s="60" t="s">
        <v>47</v>
      </c>
      <c r="K12" s="39" t="s">
        <v>48</v>
      </c>
      <c r="L12" s="40" t="s">
        <v>33</v>
      </c>
      <c r="R12" s="61"/>
      <c r="S12" s="62" t="s">
        <v>35</v>
      </c>
      <c r="T12" s="24" t="n">
        <v>5009797</v>
      </c>
      <c r="U12" s="1" t="s">
        <v>49</v>
      </c>
      <c r="V12" s="29" t="s">
        <v>50</v>
      </c>
      <c r="W12" s="30" t="n">
        <f aca="false">Y12*0.85</f>
        <v>288.949</v>
      </c>
      <c r="X12" s="30" t="n">
        <f aca="false">Y12*0.95</f>
        <v>322.943</v>
      </c>
      <c r="Y12" s="31" t="n">
        <v>339.94</v>
      </c>
      <c r="Z12" s="29" t="n">
        <v>14</v>
      </c>
      <c r="AA12" s="32" t="s">
        <v>51</v>
      </c>
      <c r="AD12" s="1" t="s">
        <v>52</v>
      </c>
      <c r="AE12" s="63" t="n">
        <v>0.15</v>
      </c>
      <c r="AF12" s="63" t="n">
        <v>0.05</v>
      </c>
      <c r="AG12" s="63" t="n">
        <v>0</v>
      </c>
    </row>
    <row r="13" customFormat="false" ht="20.25" hidden="false" customHeight="true" outlineLevel="0" collapsed="false">
      <c r="B13" s="64" t="s">
        <v>53</v>
      </c>
      <c r="C13" s="44" t="n">
        <v>5009830</v>
      </c>
      <c r="D13" s="45" t="str">
        <f aca="false">VLOOKUP(C13,T7:AA78,8,0)</f>
        <v>0088176</v>
      </c>
      <c r="E13" s="45" t="str">
        <f aca="false">VLOOKUP(C13,T7:AA78,2,0)</f>
        <v>ELASTIC: MoliCare Elastic 8 kapek M</v>
      </c>
      <c r="F13" s="46" t="n">
        <f aca="false">IF(C3="SKP1",VLOOKUP(C13,T7:AA78,4,0),IF(C3="SKP2",VLOOKUP(C13,T7:AA78,5,0),VLOOKUP(C13,T7:AA78,6,0)))</f>
        <v>424.89625</v>
      </c>
      <c r="G13" s="47" t="n">
        <f aca="false">VLOOKUP(C13,T7:AA78,7,0)</f>
        <v>26</v>
      </c>
      <c r="H13" s="65" t="n">
        <f aca="false">IF(OR(AND(C4=1,ROUNDDOWN(IFERROR(C6/F13,0),0)*G13&lt;=150),AND(C4=2,ROUNDDOWN(IFERROR(C6/F13,0),0)*G13&lt;=300),AND(C4=3,ROUNDDOWN(IFERROR(C6/F13,0),0)*G13&lt;=450)),H14,IF(C4=1,ROUNDDOWN(150/G13,0),IF(C4=2,ROUNDDOWN(300/G13,0),ROUNDDOWN(450/G13,0))))</f>
        <v>4</v>
      </c>
      <c r="I13" s="66" t="n">
        <f aca="false">G13*H13</f>
        <v>104</v>
      </c>
      <c r="K13" s="67" t="n">
        <f aca="false">IF(OR(AND(C4=1,ROUNDDOWN(IFERROR(((C6-(F10*K10))/F13),0),0)*G13+L10&lt;=C7,K14*F13+K10*F10&lt;=C6),AND(C4=2,ROUNDDOWN(IFERROR(((C6-(F10*K10))/F13),0),0)*G13+L10&lt;=C7,K14*F13+K10*F10&lt;=C6),AND(C4=3,ROUNDDOWN(IFERROR(((C6-(F10*K10))/F13),0),0)*G13+L10&lt;=C7,K14*F13+K10*F10&lt;=C6)),K14,IF(C4=1,ROUNDDOWN(IFERROR((C7-L10)/G13,0),0),IF(C4=2,ROUNDDOWN(IFERROR((C7-L10)/G13,0),0),ROUNDDOWN(IFERROR((C7-L10)/G13,0),0))))</f>
        <v>1</v>
      </c>
      <c r="L13" s="52" t="n">
        <f aca="false">K13*G13</f>
        <v>26</v>
      </c>
      <c r="R13" s="68"/>
      <c r="S13" s="69" t="n">
        <f aca="false">ROUNDDOWN(IF(AND(C4=3,K13=1),L13/1,IF(AND(C4=3,K13&gt;1),L13/3,IF(AND(C4=2,K13=1),L13/1,IF(AND(C4=2,K13&gt;1),L13/2,L13)))),0)</f>
        <v>26</v>
      </c>
      <c r="T13" s="24" t="n">
        <v>5009794</v>
      </c>
      <c r="U13" s="1" t="s">
        <v>54</v>
      </c>
      <c r="V13" s="29" t="s">
        <v>55</v>
      </c>
      <c r="W13" s="30" t="n">
        <f aca="false">Y13*0.85</f>
        <v>262.6786875</v>
      </c>
      <c r="X13" s="30" t="n">
        <f aca="false">Y13*0.95</f>
        <v>293.5820625</v>
      </c>
      <c r="Y13" s="31" t="n">
        <v>309.03375</v>
      </c>
      <c r="Z13" s="29" t="n">
        <v>14</v>
      </c>
      <c r="AA13" s="32" t="s">
        <v>56</v>
      </c>
    </row>
    <row r="14" customFormat="false" ht="15" hidden="false" customHeight="true" outlineLevel="0" collapsed="false">
      <c r="F14" s="70" t="n">
        <f aca="false">VLOOKUP(C13,T7:AA78,5,0)</f>
        <v>403.6514375</v>
      </c>
      <c r="H14" s="71" t="n">
        <f aca="false">ROUNDDOWN(IFERROR(C6/F13,0),0)</f>
        <v>4</v>
      </c>
      <c r="I14" s="72" t="n">
        <f aca="false">G13*H13</f>
        <v>104</v>
      </c>
      <c r="K14" s="73" t="n">
        <f aca="false">ROUNDDOWN(IFERROR((C6-(F10*K10))/F13,0),0)</f>
        <v>1</v>
      </c>
      <c r="L14" s="73" t="n">
        <f aca="false">K14*G13</f>
        <v>26</v>
      </c>
      <c r="R14" s="74"/>
      <c r="T14" s="24" t="n">
        <v>5009795</v>
      </c>
      <c r="U14" s="1" t="s">
        <v>57</v>
      </c>
      <c r="V14" s="29" t="s">
        <v>58</v>
      </c>
      <c r="W14" s="30" t="n">
        <f aca="false">Y14*0.85</f>
        <v>321.04765625</v>
      </c>
      <c r="X14" s="30" t="n">
        <f aca="false">Y14*0.95</f>
        <v>358.81796875</v>
      </c>
      <c r="Y14" s="31" t="n">
        <v>377.703125</v>
      </c>
      <c r="Z14" s="29" t="n">
        <v>14</v>
      </c>
      <c r="AA14" s="32" t="s">
        <v>59</v>
      </c>
    </row>
    <row r="15" customFormat="false" ht="30.75" hidden="false" customHeight="false" outlineLevel="0" collapsed="false">
      <c r="H15" s="75" t="s">
        <v>60</v>
      </c>
      <c r="I15" s="76" t="s">
        <v>61</v>
      </c>
      <c r="J15" s="50"/>
      <c r="K15" s="77" t="s">
        <v>60</v>
      </c>
      <c r="L15" s="78" t="s">
        <v>61</v>
      </c>
      <c r="R15" s="41" t="s">
        <v>62</v>
      </c>
      <c r="S15" s="40" t="s">
        <v>62</v>
      </c>
      <c r="T15" s="24" t="n">
        <v>5009820</v>
      </c>
      <c r="U15" s="1" t="s">
        <v>63</v>
      </c>
      <c r="V15" s="29" t="s">
        <v>64</v>
      </c>
      <c r="W15" s="30" t="n">
        <f aca="false">Y15*0.85</f>
        <v>321.04765625</v>
      </c>
      <c r="X15" s="30" t="n">
        <f aca="false">Y15*0.95</f>
        <v>358.81796875</v>
      </c>
      <c r="Y15" s="31" t="n">
        <v>377.703125</v>
      </c>
      <c r="Z15" s="29" t="n">
        <v>14</v>
      </c>
      <c r="AA15" s="32" t="s">
        <v>65</v>
      </c>
    </row>
    <row r="16" customFormat="false" ht="18.75" hidden="false" customHeight="false" outlineLevel="0" collapsed="false">
      <c r="H16" s="79" t="n">
        <f aca="false">H10</f>
        <v>3</v>
      </c>
      <c r="I16" s="80" t="n">
        <f aca="false">I10</f>
        <v>90</v>
      </c>
      <c r="J16" s="50"/>
      <c r="K16" s="81" t="n">
        <f aca="false">K10+K13</f>
        <v>3</v>
      </c>
      <c r="L16" s="82" t="n">
        <f aca="false">L10+L13</f>
        <v>86</v>
      </c>
      <c r="R16" s="83" t="n">
        <f aca="false">ROUNDDOWN(IF(C4=3,I16/3,IF(C4=2,I16/2,I16)),0)</f>
        <v>90</v>
      </c>
      <c r="S16" s="84" t="n">
        <f aca="false">IF(C4=3,L16/3,IF(C4=2,L16/2,L16))</f>
        <v>86</v>
      </c>
      <c r="T16" s="24" t="n">
        <v>5009822</v>
      </c>
      <c r="U16" s="1" t="s">
        <v>66</v>
      </c>
      <c r="V16" s="29" t="s">
        <v>67</v>
      </c>
      <c r="W16" s="30" t="n">
        <f aca="false">Y16*0.85</f>
        <v>321.04765625</v>
      </c>
      <c r="X16" s="30" t="n">
        <f aca="false">Y16*0.95</f>
        <v>358.81796875</v>
      </c>
      <c r="Y16" s="31" t="n">
        <v>377.703125</v>
      </c>
      <c r="Z16" s="29" t="n">
        <v>14</v>
      </c>
      <c r="AA16" s="32" t="s">
        <v>68</v>
      </c>
    </row>
    <row r="17" customFormat="false" ht="5.25" hidden="false" customHeight="true" outlineLevel="0" collapsed="false">
      <c r="H17" s="85"/>
      <c r="I17" s="86"/>
      <c r="J17" s="50"/>
      <c r="K17" s="87"/>
      <c r="L17" s="88"/>
      <c r="R17" s="89"/>
      <c r="S17" s="90"/>
      <c r="T17" s="24" t="n">
        <v>5009823</v>
      </c>
      <c r="U17" s="1" t="s">
        <v>69</v>
      </c>
      <c r="V17" s="29" t="s">
        <v>70</v>
      </c>
      <c r="W17" s="30" t="n">
        <f aca="false">Y17*0.85</f>
        <v>288.949</v>
      </c>
      <c r="X17" s="30" t="n">
        <f aca="false">Y17*0.95</f>
        <v>322.943</v>
      </c>
      <c r="Y17" s="31" t="n">
        <v>339.94</v>
      </c>
      <c r="Z17" s="29" t="n">
        <v>14</v>
      </c>
      <c r="AA17" s="32" t="s">
        <v>71</v>
      </c>
    </row>
    <row r="18" customFormat="false" ht="30" hidden="false" customHeight="false" outlineLevel="0" collapsed="false">
      <c r="B18" s="23" t="s">
        <v>72</v>
      </c>
      <c r="H18" s="91" t="s">
        <v>73</v>
      </c>
      <c r="I18" s="92" t="s">
        <v>74</v>
      </c>
      <c r="J18" s="50"/>
      <c r="K18" s="93" t="s">
        <v>75</v>
      </c>
      <c r="L18" s="82" t="s">
        <v>74</v>
      </c>
      <c r="R18" s="94" t="s">
        <v>21</v>
      </c>
      <c r="S18" s="82" t="s">
        <v>21</v>
      </c>
      <c r="T18" s="24" t="n">
        <v>5009824</v>
      </c>
      <c r="U18" s="1" t="s">
        <v>76</v>
      </c>
      <c r="V18" s="29" t="s">
        <v>77</v>
      </c>
      <c r="W18" s="30" t="n">
        <f aca="false">Y18*0.85</f>
        <v>361.1618125</v>
      </c>
      <c r="X18" s="30" t="n">
        <f aca="false">Y18*0.95</f>
        <v>403.6514375</v>
      </c>
      <c r="Y18" s="31" t="n">
        <v>424.89625</v>
      </c>
      <c r="Z18" s="29" t="n">
        <v>14</v>
      </c>
      <c r="AA18" s="32" t="s">
        <v>78</v>
      </c>
    </row>
    <row r="19" customFormat="false" ht="19.5" hidden="false" customHeight="false" outlineLevel="0" collapsed="false">
      <c r="B19" s="95"/>
      <c r="C19" s="96" t="s">
        <v>79</v>
      </c>
      <c r="D19" s="96"/>
      <c r="E19" s="96"/>
      <c r="H19" s="97" t="n">
        <f aca="false">IF(C3="SKP1",I20*0.15,IF(C3="SKP2",I20*0.05,I20*0))</f>
        <v>0</v>
      </c>
      <c r="I19" s="98" t="n">
        <f aca="false">H10*F10</f>
        <v>1456.84875</v>
      </c>
      <c r="J19" s="50"/>
      <c r="K19" s="99" t="n">
        <f aca="false">IF(C3="SKP1",L20*0.15,IF(C3="SKP2",L20*0.05,L20*0))</f>
        <v>0</v>
      </c>
      <c r="L19" s="100" t="n">
        <f aca="false">(K10*F10)+(K13*F13)</f>
        <v>1396.12875</v>
      </c>
      <c r="R19" s="101" t="s">
        <v>21</v>
      </c>
      <c r="S19" s="100" t="s">
        <v>21</v>
      </c>
      <c r="T19" s="24" t="n">
        <v>5009848</v>
      </c>
      <c r="U19" s="1" t="s">
        <v>80</v>
      </c>
      <c r="V19" s="29" t="s">
        <v>81</v>
      </c>
      <c r="W19" s="30" t="n">
        <f aca="false">Y19*0.85</f>
        <v>361.1618125</v>
      </c>
      <c r="X19" s="30" t="n">
        <f aca="false">Y19*0.95</f>
        <v>403.6514375</v>
      </c>
      <c r="Y19" s="31" t="n">
        <v>424.89625</v>
      </c>
      <c r="Z19" s="29" t="n">
        <v>14</v>
      </c>
      <c r="AA19" s="32" t="s">
        <v>82</v>
      </c>
    </row>
    <row r="20" customFormat="false" ht="20.25" hidden="false" customHeight="true" outlineLevel="0" collapsed="false">
      <c r="B20" s="102"/>
      <c r="C20" s="103" t="s">
        <v>83</v>
      </c>
      <c r="D20" s="103"/>
      <c r="E20" s="103"/>
      <c r="I20" s="70" t="n">
        <f aca="false">H10*F11</f>
        <v>1384.0063125</v>
      </c>
      <c r="L20" s="70" t="n">
        <f aca="false">(K10*F11)+(K13*F14)</f>
        <v>1326.3223125</v>
      </c>
      <c r="T20" s="24" t="n">
        <v>5009869</v>
      </c>
      <c r="U20" s="1" t="s">
        <v>84</v>
      </c>
      <c r="V20" s="29" t="s">
        <v>85</v>
      </c>
      <c r="W20" s="30" t="n">
        <f aca="false">Y20*0.85</f>
        <v>288.997875</v>
      </c>
      <c r="X20" s="30" t="n">
        <f aca="false">Y20*0.95</f>
        <v>322.997625</v>
      </c>
      <c r="Y20" s="31" t="n">
        <v>339.9975</v>
      </c>
      <c r="Z20" s="29" t="n">
        <v>14</v>
      </c>
      <c r="AA20" s="32" t="s">
        <v>21</v>
      </c>
    </row>
    <row r="21" customFormat="false" ht="18.75" hidden="false" customHeight="true" outlineLevel="0" collapsed="false">
      <c r="B21" s="105"/>
      <c r="C21" s="106" t="s">
        <v>86</v>
      </c>
      <c r="D21" s="106"/>
      <c r="E21" s="106"/>
      <c r="T21" s="24" t="n">
        <v>5009871</v>
      </c>
      <c r="U21" s="1" t="s">
        <v>87</v>
      </c>
      <c r="V21" s="29" t="s">
        <v>88</v>
      </c>
      <c r="W21" s="30" t="n">
        <f aca="false">Y21*0.85</f>
        <v>372.085375</v>
      </c>
      <c r="X21" s="30" t="n">
        <f aca="false">Y21*0.95</f>
        <v>415.860125</v>
      </c>
      <c r="Y21" s="31" t="n">
        <v>437.7475</v>
      </c>
      <c r="Z21" s="29" t="n">
        <v>14</v>
      </c>
      <c r="AA21" s="32" t="s">
        <v>21</v>
      </c>
    </row>
    <row r="22" customFormat="false" ht="18" hidden="false" customHeight="true" outlineLevel="0" collapsed="false">
      <c r="B22" s="107"/>
      <c r="C22" s="108" t="s">
        <v>89</v>
      </c>
      <c r="D22" s="108"/>
      <c r="E22" s="108"/>
      <c r="K22" s="104"/>
      <c r="T22" s="24" t="n">
        <v>5009872</v>
      </c>
      <c r="U22" s="1" t="s">
        <v>90</v>
      </c>
      <c r="V22" s="29" t="s">
        <v>91</v>
      </c>
      <c r="W22" s="30" t="n">
        <f aca="false">Y22*0.85</f>
        <v>405.17375</v>
      </c>
      <c r="X22" s="30" t="n">
        <f aca="false">Y22*0.95</f>
        <v>452.84125</v>
      </c>
      <c r="Y22" s="31" t="n">
        <v>476.675</v>
      </c>
      <c r="Z22" s="29" t="n">
        <v>14</v>
      </c>
      <c r="AA22" s="32" t="s">
        <v>21</v>
      </c>
    </row>
    <row r="23" customFormat="false" ht="16.5" hidden="false" customHeight="true" outlineLevel="0" collapsed="false">
      <c r="B23" s="109"/>
      <c r="C23" s="110" t="s">
        <v>92</v>
      </c>
      <c r="D23" s="110"/>
      <c r="E23" s="110"/>
      <c r="K23" s="111"/>
      <c r="T23" s="24" t="n">
        <v>5009879</v>
      </c>
      <c r="U23" s="1" t="s">
        <v>93</v>
      </c>
      <c r="V23" s="29" t="s">
        <v>94</v>
      </c>
      <c r="W23" s="30" t="n">
        <f aca="false">Y23*0.85</f>
        <v>180.593125</v>
      </c>
      <c r="X23" s="30" t="n">
        <f aca="false">Y23*0.95</f>
        <v>201.839375</v>
      </c>
      <c r="Y23" s="31" t="n">
        <v>212.4625</v>
      </c>
      <c r="Z23" s="29" t="n">
        <v>8</v>
      </c>
      <c r="AA23" s="32" t="s">
        <v>95</v>
      </c>
    </row>
    <row r="24" customFormat="false" ht="17.25" hidden="false" customHeight="true" outlineLevel="0" collapsed="false">
      <c r="B24" s="112"/>
      <c r="C24" s="113" t="s">
        <v>92</v>
      </c>
      <c r="D24" s="113"/>
      <c r="E24" s="113"/>
      <c r="K24" s="111"/>
      <c r="T24" s="24" t="n">
        <v>5009880</v>
      </c>
      <c r="U24" s="1" t="s">
        <v>96</v>
      </c>
      <c r="V24" s="29" t="s">
        <v>97</v>
      </c>
      <c r="W24" s="30" t="n">
        <f aca="false">Y24*0.85</f>
        <v>165.937</v>
      </c>
      <c r="X24" s="30" t="n">
        <f aca="false">Y24*0.95</f>
        <v>185.459</v>
      </c>
      <c r="Y24" s="31" t="n">
        <v>195.22</v>
      </c>
      <c r="Z24" s="29" t="n">
        <v>7</v>
      </c>
      <c r="AA24" s="32" t="s">
        <v>98</v>
      </c>
    </row>
    <row r="25" customFormat="false" ht="15" hidden="false" customHeight="false" outlineLevel="0" collapsed="false">
      <c r="K25" s="111"/>
      <c r="T25" s="24" t="n">
        <v>5009881</v>
      </c>
      <c r="U25" s="1" t="s">
        <v>99</v>
      </c>
      <c r="V25" s="29" t="s">
        <v>100</v>
      </c>
      <c r="W25" s="30" t="n">
        <f aca="false">Y25*0.85</f>
        <v>192.627</v>
      </c>
      <c r="X25" s="30" t="n">
        <f aca="false">Y25*0.95</f>
        <v>215.289</v>
      </c>
      <c r="Y25" s="31" t="n">
        <v>226.62</v>
      </c>
      <c r="Z25" s="29" t="n">
        <v>8</v>
      </c>
      <c r="AA25" s="32" t="s">
        <v>101</v>
      </c>
    </row>
    <row r="26" customFormat="false" ht="15" hidden="false" customHeight="false" outlineLevel="0" collapsed="false">
      <c r="T26" s="24" t="n">
        <v>5009882</v>
      </c>
      <c r="U26" s="1" t="s">
        <v>102</v>
      </c>
      <c r="V26" s="29" t="s">
        <v>103</v>
      </c>
      <c r="W26" s="30" t="n">
        <f aca="false">Y26*0.85</f>
        <v>180.593125</v>
      </c>
      <c r="X26" s="30" t="n">
        <f aca="false">Y26*0.95</f>
        <v>201.839375</v>
      </c>
      <c r="Y26" s="31" t="n">
        <v>212.4625</v>
      </c>
      <c r="Z26" s="29" t="n">
        <v>7</v>
      </c>
      <c r="AA26" s="32" t="s">
        <v>104</v>
      </c>
    </row>
    <row r="27" customFormat="false" ht="15" hidden="false" customHeight="false" outlineLevel="0" collapsed="false">
      <c r="T27" s="24" t="n">
        <v>5009873</v>
      </c>
      <c r="U27" s="1" t="s">
        <v>105</v>
      </c>
      <c r="V27" s="29" t="s">
        <v>106</v>
      </c>
      <c r="W27" s="30" t="n">
        <f aca="false">Y27*0.85</f>
        <v>180.593125</v>
      </c>
      <c r="X27" s="30" t="n">
        <f aca="false">Y27*0.95</f>
        <v>201.839375</v>
      </c>
      <c r="Y27" s="31" t="n">
        <v>212.4625</v>
      </c>
      <c r="Z27" s="29" t="n">
        <v>8</v>
      </c>
      <c r="AA27" s="32" t="s">
        <v>21</v>
      </c>
    </row>
    <row r="28" customFormat="false" ht="15" hidden="false" customHeight="false" outlineLevel="0" collapsed="false">
      <c r="T28" s="24" t="n">
        <v>5009874</v>
      </c>
      <c r="U28" s="1" t="s">
        <v>107</v>
      </c>
      <c r="V28" s="29" t="s">
        <v>108</v>
      </c>
      <c r="W28" s="30" t="n">
        <f aca="false">Y28*0.85</f>
        <v>165.937</v>
      </c>
      <c r="X28" s="30" t="n">
        <f aca="false">Y28*0.95</f>
        <v>185.459</v>
      </c>
      <c r="Y28" s="31" t="n">
        <v>195.22</v>
      </c>
      <c r="Z28" s="29" t="n">
        <v>7</v>
      </c>
      <c r="AA28" s="32" t="s">
        <v>21</v>
      </c>
    </row>
    <row r="29" customFormat="false" ht="15" hidden="false" customHeight="false" outlineLevel="0" collapsed="false">
      <c r="B29" s="104"/>
      <c r="T29" s="24" t="n">
        <v>5009877</v>
      </c>
      <c r="U29" s="1" t="s">
        <v>109</v>
      </c>
      <c r="V29" s="29" t="s">
        <v>110</v>
      </c>
      <c r="W29" s="30" t="n">
        <f aca="false">Y29*0.85</f>
        <v>192.62859375</v>
      </c>
      <c r="X29" s="30" t="n">
        <f aca="false">Y29*0.95</f>
        <v>215.29078125</v>
      </c>
      <c r="Y29" s="31" t="n">
        <v>226.621875</v>
      </c>
      <c r="Z29" s="29" t="n">
        <v>8</v>
      </c>
      <c r="AA29" s="32" t="s">
        <v>111</v>
      </c>
    </row>
    <row r="30" customFormat="false" ht="15" hidden="false" customHeight="false" outlineLevel="0" collapsed="false">
      <c r="T30" s="24" t="n">
        <v>5009878</v>
      </c>
      <c r="U30" s="1" t="s">
        <v>112</v>
      </c>
      <c r="V30" s="29" t="s">
        <v>113</v>
      </c>
      <c r="W30" s="30" t="n">
        <f aca="false">Y30*0.85</f>
        <v>169.9628125</v>
      </c>
      <c r="X30" s="30" t="n">
        <f aca="false">Y30*0.95</f>
        <v>189.9584375</v>
      </c>
      <c r="Y30" s="31" t="n">
        <v>199.95625</v>
      </c>
      <c r="Z30" s="29" t="n">
        <v>7</v>
      </c>
      <c r="AA30" s="32" t="s">
        <v>114</v>
      </c>
    </row>
    <row r="31" customFormat="false" ht="15" hidden="false" customHeight="false" outlineLevel="0" collapsed="false">
      <c r="T31" s="24" t="n">
        <v>5009826</v>
      </c>
      <c r="U31" s="1" t="s">
        <v>115</v>
      </c>
      <c r="V31" s="29" t="s">
        <v>116</v>
      </c>
      <c r="W31" s="30" t="n">
        <f aca="false">Y31*0.85</f>
        <v>412.7738125</v>
      </c>
      <c r="X31" s="30" t="n">
        <f aca="false">Y31*0.95</f>
        <v>461.3354375</v>
      </c>
      <c r="Y31" s="31" t="n">
        <v>485.61625</v>
      </c>
      <c r="Z31" s="29" t="n">
        <v>30</v>
      </c>
      <c r="AA31" s="32" t="s">
        <v>117</v>
      </c>
    </row>
    <row r="32" customFormat="false" ht="15" hidden="false" customHeight="false" outlineLevel="0" collapsed="false">
      <c r="T32" s="24" t="n">
        <v>5009827</v>
      </c>
      <c r="U32" s="1" t="s">
        <v>118</v>
      </c>
      <c r="V32" s="29" t="s">
        <v>119</v>
      </c>
      <c r="W32" s="30" t="n">
        <f aca="false">Y32*0.85</f>
        <v>412.7738125</v>
      </c>
      <c r="X32" s="30" t="n">
        <f aca="false">Y32*0.95</f>
        <v>461.3354375</v>
      </c>
      <c r="Y32" s="31" t="n">
        <v>485.61625</v>
      </c>
      <c r="Z32" s="29" t="n">
        <v>30</v>
      </c>
      <c r="AA32" s="32" t="s">
        <v>120</v>
      </c>
    </row>
    <row r="33" customFormat="false" ht="15" hidden="false" customHeight="false" outlineLevel="0" collapsed="false">
      <c r="T33" s="24" t="n">
        <v>5009828</v>
      </c>
      <c r="U33" s="1" t="s">
        <v>121</v>
      </c>
      <c r="V33" s="29" t="s">
        <v>122</v>
      </c>
      <c r="W33" s="30" t="n">
        <f aca="false">Y33*0.85</f>
        <v>412.7738125</v>
      </c>
      <c r="X33" s="30" t="n">
        <f aca="false">Y33*0.95</f>
        <v>461.3354375</v>
      </c>
      <c r="Y33" s="31" t="n">
        <v>485.61625</v>
      </c>
      <c r="Z33" s="29" t="n">
        <v>30</v>
      </c>
      <c r="AA33" s="32" t="s">
        <v>123</v>
      </c>
    </row>
    <row r="34" customFormat="false" ht="15" hidden="false" customHeight="false" outlineLevel="0" collapsed="false">
      <c r="T34" s="24" t="n">
        <v>5009861</v>
      </c>
      <c r="U34" s="1" t="s">
        <v>124</v>
      </c>
      <c r="V34" s="29" t="s">
        <v>125</v>
      </c>
      <c r="W34" s="30" t="n">
        <f aca="false">Y34*0.85</f>
        <v>222.2590625</v>
      </c>
      <c r="X34" s="30" t="n">
        <f aca="false">Y34*0.95</f>
        <v>248.4071875</v>
      </c>
      <c r="Y34" s="31" t="n">
        <v>261.48125</v>
      </c>
      <c r="Z34" s="29" t="n">
        <v>14</v>
      </c>
      <c r="AA34" s="32" t="s">
        <v>126</v>
      </c>
    </row>
    <row r="35" customFormat="false" ht="15" hidden="false" customHeight="false" outlineLevel="0" collapsed="false">
      <c r="T35" s="24" t="n">
        <v>5009829</v>
      </c>
      <c r="U35" s="1" t="s">
        <v>127</v>
      </c>
      <c r="V35" s="29" t="s">
        <v>128</v>
      </c>
      <c r="W35" s="30" t="n">
        <f aca="false">Y35*0.85</f>
        <v>361.1618125</v>
      </c>
      <c r="X35" s="30" t="n">
        <f aca="false">Y35*0.95</f>
        <v>403.6514375</v>
      </c>
      <c r="Y35" s="31" t="n">
        <v>424.89625</v>
      </c>
      <c r="Z35" s="29" t="n">
        <v>26</v>
      </c>
      <c r="AA35" s="32" t="s">
        <v>129</v>
      </c>
    </row>
    <row r="36" customFormat="false" ht="15" hidden="false" customHeight="false" outlineLevel="0" collapsed="false">
      <c r="T36" s="24" t="n">
        <v>5009830</v>
      </c>
      <c r="U36" s="1" t="s">
        <v>130</v>
      </c>
      <c r="V36" s="29" t="s">
        <v>131</v>
      </c>
      <c r="W36" s="30" t="n">
        <f aca="false">Y36*0.85</f>
        <v>361.1618125</v>
      </c>
      <c r="X36" s="30" t="n">
        <f aca="false">Y36*0.95</f>
        <v>403.6514375</v>
      </c>
      <c r="Y36" s="31" t="n">
        <v>424.89625</v>
      </c>
      <c r="Z36" s="29" t="n">
        <v>26</v>
      </c>
      <c r="AA36" s="32" t="s">
        <v>132</v>
      </c>
    </row>
    <row r="37" customFormat="false" ht="15" hidden="false" customHeight="false" outlineLevel="0" collapsed="false">
      <c r="T37" s="24" t="n">
        <v>5009831</v>
      </c>
      <c r="U37" s="1" t="s">
        <v>133</v>
      </c>
      <c r="V37" s="29" t="s">
        <v>134</v>
      </c>
      <c r="W37" s="30" t="n">
        <f aca="false">Y37*0.85</f>
        <v>361.1618125</v>
      </c>
      <c r="X37" s="30" t="n">
        <f aca="false">Y37*0.95</f>
        <v>403.6514375</v>
      </c>
      <c r="Y37" s="31" t="n">
        <v>424.89625</v>
      </c>
      <c r="Z37" s="29" t="n">
        <v>24</v>
      </c>
      <c r="AA37" s="32" t="s">
        <v>135</v>
      </c>
    </row>
    <row r="38" customFormat="false" ht="15" hidden="false" customHeight="false" outlineLevel="0" collapsed="false">
      <c r="T38" s="24" t="n">
        <v>5009862</v>
      </c>
      <c r="U38" s="1" t="s">
        <v>136</v>
      </c>
      <c r="V38" s="29" t="s">
        <v>137</v>
      </c>
      <c r="W38" s="30" t="n">
        <f aca="false">Y38*0.85</f>
        <v>288.949</v>
      </c>
      <c r="X38" s="30" t="n">
        <f aca="false">Y38*0.95</f>
        <v>322.943</v>
      </c>
      <c r="Y38" s="31" t="n">
        <v>339.94</v>
      </c>
      <c r="Z38" s="29" t="n">
        <v>14</v>
      </c>
      <c r="AA38" s="32" t="s">
        <v>138</v>
      </c>
    </row>
    <row r="39" customFormat="false" ht="15" hidden="false" customHeight="false" outlineLevel="0" collapsed="false">
      <c r="T39" s="24" t="n">
        <v>5009863</v>
      </c>
      <c r="U39" s="1" t="s">
        <v>139</v>
      </c>
      <c r="V39" s="29" t="s">
        <v>140</v>
      </c>
      <c r="W39" s="30" t="n">
        <f aca="false">Y39*0.85</f>
        <v>412.7738125</v>
      </c>
      <c r="X39" s="30" t="n">
        <f aca="false">Y39*0.95</f>
        <v>461.3354375</v>
      </c>
      <c r="Y39" s="31" t="n">
        <v>485.61625</v>
      </c>
      <c r="Z39" s="29" t="n">
        <v>26</v>
      </c>
      <c r="AA39" s="32" t="s">
        <v>141</v>
      </c>
    </row>
    <row r="40" customFormat="false" ht="15" hidden="false" customHeight="false" outlineLevel="0" collapsed="false">
      <c r="T40" s="24" t="n">
        <v>5009865</v>
      </c>
      <c r="U40" s="1" t="s">
        <v>142</v>
      </c>
      <c r="V40" s="29" t="s">
        <v>143</v>
      </c>
      <c r="W40" s="30" t="n">
        <f aca="false">Y40*0.85</f>
        <v>412.7738125</v>
      </c>
      <c r="X40" s="30" t="n">
        <f aca="false">Y40*0.95</f>
        <v>461.3354375</v>
      </c>
      <c r="Y40" s="31" t="n">
        <v>485.61625</v>
      </c>
      <c r="Z40" s="29" t="n">
        <v>26</v>
      </c>
      <c r="AA40" s="32" t="s">
        <v>144</v>
      </c>
    </row>
    <row r="41" customFormat="false" ht="15" hidden="false" customHeight="false" outlineLevel="0" collapsed="false">
      <c r="T41" s="24" t="n">
        <v>5009866</v>
      </c>
      <c r="U41" s="1" t="s">
        <v>145</v>
      </c>
      <c r="V41" s="29" t="s">
        <v>146</v>
      </c>
      <c r="W41" s="30" t="n">
        <f aca="false">Y41*0.85</f>
        <v>412.7738125</v>
      </c>
      <c r="X41" s="30" t="n">
        <f aca="false">Y41*0.95</f>
        <v>461.3354375</v>
      </c>
      <c r="Y41" s="31" t="n">
        <v>485.61625</v>
      </c>
      <c r="Z41" s="29" t="n">
        <v>24</v>
      </c>
      <c r="AA41" s="32" t="s">
        <v>147</v>
      </c>
    </row>
    <row r="42" customFormat="false" ht="15" hidden="false" customHeight="false" outlineLevel="0" collapsed="false">
      <c r="T42" s="24" t="n">
        <v>5009867</v>
      </c>
      <c r="U42" s="1" t="s">
        <v>148</v>
      </c>
      <c r="V42" s="29" t="s">
        <v>149</v>
      </c>
      <c r="W42" s="30" t="n">
        <f aca="false">Y42*0.85</f>
        <v>321.04765625</v>
      </c>
      <c r="X42" s="30" t="n">
        <f aca="false">Y42*0.95</f>
        <v>358.81796875</v>
      </c>
      <c r="Y42" s="31" t="n">
        <v>377.703125</v>
      </c>
      <c r="Z42" s="29" t="n">
        <v>14</v>
      </c>
      <c r="AA42" s="32" t="s">
        <v>150</v>
      </c>
    </row>
    <row r="43" customFormat="false" ht="15" hidden="false" customHeight="false" outlineLevel="0" collapsed="false">
      <c r="T43" s="24" t="n">
        <v>5009833</v>
      </c>
      <c r="U43" s="1" t="s">
        <v>151</v>
      </c>
      <c r="V43" s="29" t="s">
        <v>152</v>
      </c>
      <c r="W43" s="30" t="n">
        <f aca="false">Y43*0.85</f>
        <v>338.385</v>
      </c>
      <c r="X43" s="30" t="n">
        <f aca="false">Y43*0.95</f>
        <v>378.195</v>
      </c>
      <c r="Y43" s="31" t="n">
        <v>398.1</v>
      </c>
      <c r="Z43" s="29" t="n">
        <v>30</v>
      </c>
      <c r="AA43" s="32" t="s">
        <v>153</v>
      </c>
    </row>
    <row r="44" customFormat="false" ht="15" hidden="false" customHeight="false" outlineLevel="0" collapsed="false">
      <c r="T44" s="24" t="n">
        <v>5009805</v>
      </c>
      <c r="U44" s="1" t="s">
        <v>154</v>
      </c>
      <c r="V44" s="29" t="s">
        <v>155</v>
      </c>
      <c r="W44" s="30" t="n">
        <f aca="false">Y44*0.85</f>
        <v>361.1618125</v>
      </c>
      <c r="X44" s="30" t="n">
        <f aca="false">Y44*0.95</f>
        <v>403.6514375</v>
      </c>
      <c r="Y44" s="31" t="n">
        <v>424.89625</v>
      </c>
      <c r="Z44" s="29" t="n">
        <v>30</v>
      </c>
      <c r="AA44" s="32" t="s">
        <v>156</v>
      </c>
    </row>
    <row r="45" customFormat="false" ht="15" hidden="false" customHeight="false" outlineLevel="0" collapsed="false">
      <c r="T45" s="24" t="n">
        <v>5009806</v>
      </c>
      <c r="U45" s="1" t="s">
        <v>157</v>
      </c>
      <c r="V45" s="29" t="s">
        <v>158</v>
      </c>
      <c r="W45" s="30" t="n">
        <f aca="false">Y45*0.85</f>
        <v>361.1618125</v>
      </c>
      <c r="X45" s="30" t="n">
        <f aca="false">Y45*0.95</f>
        <v>403.6514375</v>
      </c>
      <c r="Y45" s="31" t="n">
        <v>424.89625</v>
      </c>
      <c r="Z45" s="29" t="n">
        <v>30</v>
      </c>
      <c r="AA45" s="32" t="s">
        <v>159</v>
      </c>
    </row>
    <row r="46" customFormat="false" ht="15" hidden="false" customHeight="false" outlineLevel="0" collapsed="false">
      <c r="T46" s="24" t="n">
        <v>5009807</v>
      </c>
      <c r="U46" s="1" t="s">
        <v>160</v>
      </c>
      <c r="V46" s="29" t="s">
        <v>161</v>
      </c>
      <c r="W46" s="30" t="n">
        <f aca="false">Y46*0.85</f>
        <v>405.3565</v>
      </c>
      <c r="X46" s="30" t="n">
        <f aca="false">Y46*0.95</f>
        <v>453.0455</v>
      </c>
      <c r="Y46" s="31" t="n">
        <v>476.89</v>
      </c>
      <c r="Z46" s="29" t="n">
        <v>30</v>
      </c>
      <c r="AA46" s="32" t="s">
        <v>162</v>
      </c>
    </row>
    <row r="47" customFormat="false" ht="15" hidden="false" customHeight="false" outlineLevel="0" collapsed="false">
      <c r="T47" s="24" t="n">
        <v>5009843</v>
      </c>
      <c r="U47" s="1" t="s">
        <v>163</v>
      </c>
      <c r="V47" s="29" t="s">
        <v>164</v>
      </c>
      <c r="W47" s="30" t="n">
        <f aca="false">Y47*0.85</f>
        <v>222.2590625</v>
      </c>
      <c r="X47" s="30" t="n">
        <f aca="false">Y47*0.95</f>
        <v>248.4071875</v>
      </c>
      <c r="Y47" s="31" t="n">
        <v>261.48125</v>
      </c>
      <c r="Z47" s="29" t="n">
        <v>14</v>
      </c>
      <c r="AA47" s="32" t="s">
        <v>165</v>
      </c>
    </row>
    <row r="48" customFormat="false" ht="15" hidden="false" customHeight="false" outlineLevel="0" collapsed="false">
      <c r="T48" s="24" t="n">
        <v>5009808</v>
      </c>
      <c r="U48" s="1" t="s">
        <v>166</v>
      </c>
      <c r="V48" s="29" t="s">
        <v>167</v>
      </c>
      <c r="W48" s="30" t="n">
        <f aca="false">Y48*0.85</f>
        <v>361.1618125</v>
      </c>
      <c r="X48" s="30" t="n">
        <f aca="false">Y48*0.95</f>
        <v>403.6514375</v>
      </c>
      <c r="Y48" s="31" t="n">
        <v>424.89625</v>
      </c>
      <c r="Z48" s="29" t="n">
        <v>30</v>
      </c>
      <c r="AA48" s="32" t="s">
        <v>168</v>
      </c>
    </row>
    <row r="49" customFormat="false" ht="15" hidden="false" customHeight="false" outlineLevel="0" collapsed="false">
      <c r="T49" s="24" t="n">
        <v>5009809</v>
      </c>
      <c r="U49" s="1" t="s">
        <v>169</v>
      </c>
      <c r="V49" s="29" t="s">
        <v>170</v>
      </c>
      <c r="W49" s="30" t="n">
        <f aca="false">Y49*0.85</f>
        <v>412.7738125</v>
      </c>
      <c r="X49" s="30" t="n">
        <f aca="false">Y49*0.95</f>
        <v>461.3354375</v>
      </c>
      <c r="Y49" s="31" t="n">
        <v>485.61625</v>
      </c>
      <c r="Z49" s="29" t="n">
        <v>30</v>
      </c>
      <c r="AA49" s="32" t="s">
        <v>171</v>
      </c>
    </row>
    <row r="50" customFormat="false" ht="15" hidden="false" customHeight="false" outlineLevel="0" collapsed="false">
      <c r="T50" s="24" t="n">
        <v>5009810</v>
      </c>
      <c r="U50" s="1" t="s">
        <v>172</v>
      </c>
      <c r="V50" s="29" t="s">
        <v>173</v>
      </c>
      <c r="W50" s="30" t="n">
        <f aca="false">Y50*0.85</f>
        <v>481.57759375</v>
      </c>
      <c r="X50" s="30" t="n">
        <f aca="false">Y50*0.95</f>
        <v>538.23378125</v>
      </c>
      <c r="Y50" s="31" t="n">
        <v>566.561875</v>
      </c>
      <c r="Z50" s="29" t="n">
        <v>30</v>
      </c>
      <c r="AA50" s="32" t="s">
        <v>174</v>
      </c>
    </row>
    <row r="51" customFormat="false" ht="15" hidden="false" customHeight="false" outlineLevel="0" collapsed="false">
      <c r="T51" s="24" t="n">
        <v>5009844</v>
      </c>
      <c r="U51" s="1" t="s">
        <v>175</v>
      </c>
      <c r="V51" s="29" t="s">
        <v>176</v>
      </c>
      <c r="W51" s="30" t="n">
        <f aca="false">Y51*0.85</f>
        <v>288.949</v>
      </c>
      <c r="X51" s="30" t="n">
        <f aca="false">Y51*0.95</f>
        <v>322.943</v>
      </c>
      <c r="Y51" s="31" t="n">
        <v>339.94</v>
      </c>
      <c r="Z51" s="29" t="n">
        <v>14</v>
      </c>
      <c r="AA51" s="32" t="s">
        <v>177</v>
      </c>
    </row>
    <row r="52" customFormat="false" ht="15" hidden="false" customHeight="false" outlineLevel="0" collapsed="false">
      <c r="T52" s="24" t="n">
        <v>5009845</v>
      </c>
      <c r="U52" s="1" t="s">
        <v>178</v>
      </c>
      <c r="V52" s="29" t="s">
        <v>179</v>
      </c>
      <c r="W52" s="30" t="n">
        <f aca="false">Y52*0.85</f>
        <v>222.2590625</v>
      </c>
      <c r="X52" s="30" t="n">
        <f aca="false">Y52*0.95</f>
        <v>248.4071875</v>
      </c>
      <c r="Y52" s="31" t="n">
        <v>261.48125</v>
      </c>
      <c r="Z52" s="29" t="n">
        <v>14</v>
      </c>
      <c r="AA52" s="32" t="s">
        <v>180</v>
      </c>
    </row>
    <row r="53" customFormat="false" ht="15" hidden="false" customHeight="false" outlineLevel="0" collapsed="false">
      <c r="T53" s="24" t="n">
        <v>5009846</v>
      </c>
      <c r="U53" s="1" t="s">
        <v>181</v>
      </c>
      <c r="V53" s="29" t="s">
        <v>182</v>
      </c>
      <c r="W53" s="30" t="n">
        <f aca="false">Y53*0.85</f>
        <v>240.7826875</v>
      </c>
      <c r="X53" s="30" t="n">
        <f aca="false">Y53*0.95</f>
        <v>269.1100625</v>
      </c>
      <c r="Y53" s="31" t="n">
        <v>283.27375</v>
      </c>
      <c r="Z53" s="29" t="n">
        <v>14</v>
      </c>
      <c r="AA53" s="32" t="s">
        <v>183</v>
      </c>
    </row>
    <row r="54" customFormat="false" ht="15" hidden="false" customHeight="false" outlineLevel="0" collapsed="false">
      <c r="T54" s="24" t="n">
        <v>5009847</v>
      </c>
      <c r="U54" s="1" t="s">
        <v>184</v>
      </c>
      <c r="V54" s="29" t="s">
        <v>185</v>
      </c>
      <c r="W54" s="30" t="n">
        <f aca="false">Y54*0.85</f>
        <v>321.04765625</v>
      </c>
      <c r="X54" s="30" t="n">
        <f aca="false">Y54*0.95</f>
        <v>358.81796875</v>
      </c>
      <c r="Y54" s="31" t="n">
        <v>377.703125</v>
      </c>
      <c r="Z54" s="29" t="n">
        <v>14</v>
      </c>
      <c r="AA54" s="32" t="s">
        <v>186</v>
      </c>
    </row>
    <row r="55" customFormat="false" ht="15" hidden="false" customHeight="false" outlineLevel="0" collapsed="false">
      <c r="T55" s="24" t="n">
        <v>5009859</v>
      </c>
      <c r="U55" s="1" t="s">
        <v>187</v>
      </c>
      <c r="V55" s="29" t="s">
        <v>188</v>
      </c>
      <c r="W55" s="30" t="n">
        <f aca="false">Y55*0.85</f>
        <v>262.6786875</v>
      </c>
      <c r="X55" s="30" t="n">
        <f aca="false">Y55*0.95</f>
        <v>293.5820625</v>
      </c>
      <c r="Y55" s="31" t="n">
        <v>309.03375</v>
      </c>
      <c r="Z55" s="29" t="n">
        <v>14</v>
      </c>
      <c r="AA55" s="32" t="s">
        <v>189</v>
      </c>
    </row>
    <row r="56" customFormat="false" ht="15" hidden="false" customHeight="false" outlineLevel="0" collapsed="false">
      <c r="T56" s="24" t="n">
        <v>5009860</v>
      </c>
      <c r="U56" s="1" t="s">
        <v>190</v>
      </c>
      <c r="V56" s="29" t="s">
        <v>191</v>
      </c>
      <c r="W56" s="30" t="n">
        <f aca="false">Y56*0.85</f>
        <v>288.949</v>
      </c>
      <c r="X56" s="30" t="n">
        <f aca="false">Y56*0.95</f>
        <v>322.943</v>
      </c>
      <c r="Y56" s="31" t="n">
        <v>339.94</v>
      </c>
      <c r="Z56" s="29" t="n">
        <v>14</v>
      </c>
      <c r="AA56" s="32" t="s">
        <v>192</v>
      </c>
    </row>
    <row r="57" customFormat="false" ht="15" hidden="false" customHeight="false" outlineLevel="0" collapsed="false">
      <c r="T57" s="117" t="n">
        <v>5009781</v>
      </c>
      <c r="U57" s="114" t="s">
        <v>193</v>
      </c>
      <c r="V57" s="115" t="s">
        <v>194</v>
      </c>
      <c r="W57" s="30" t="n">
        <f aca="false">Y57*0.85</f>
        <v>94.35</v>
      </c>
      <c r="X57" s="30" t="n">
        <f aca="false">Y57*0.95</f>
        <v>105.45</v>
      </c>
      <c r="Y57" s="30" t="n">
        <v>111</v>
      </c>
      <c r="Z57" s="115" t="n">
        <v>28</v>
      </c>
      <c r="AA57" s="116" t="s">
        <v>21</v>
      </c>
    </row>
    <row r="58" customFormat="false" ht="15" hidden="false" customHeight="false" outlineLevel="0" collapsed="false">
      <c r="T58" s="117" t="n">
        <v>5009814</v>
      </c>
      <c r="U58" s="118" t="s">
        <v>195</v>
      </c>
      <c r="V58" s="115" t="s">
        <v>196</v>
      </c>
      <c r="W58" s="30" t="n">
        <f aca="false">Y58*0.85</f>
        <v>63.74521875</v>
      </c>
      <c r="X58" s="30" t="n">
        <f aca="false">Y58*0.95</f>
        <v>71.24465625</v>
      </c>
      <c r="Y58" s="30" t="n">
        <v>74.994375</v>
      </c>
      <c r="Z58" s="115" t="n">
        <v>14</v>
      </c>
      <c r="AA58" s="119" t="s">
        <v>197</v>
      </c>
    </row>
    <row r="59" customFormat="false" ht="15" hidden="false" customHeight="false" outlineLevel="0" collapsed="false">
      <c r="T59" s="117" t="n">
        <v>5009787</v>
      </c>
      <c r="U59" s="118" t="s">
        <v>198</v>
      </c>
      <c r="V59" s="115" t="s">
        <v>199</v>
      </c>
      <c r="W59" s="30" t="n">
        <f aca="false">Y59*0.85</f>
        <v>69.17034375</v>
      </c>
      <c r="X59" s="30" t="n">
        <f aca="false">Y59*0.95</f>
        <v>77.30803125</v>
      </c>
      <c r="Y59" s="30" t="n">
        <v>81.376875</v>
      </c>
      <c r="Z59" s="115" t="n">
        <v>14</v>
      </c>
      <c r="AA59" s="119" t="s">
        <v>200</v>
      </c>
    </row>
    <row r="60" customFormat="false" ht="15" hidden="false" customHeight="false" outlineLevel="0" collapsed="false">
      <c r="T60" s="117" t="n">
        <v>5009788</v>
      </c>
      <c r="U60" s="118" t="s">
        <v>201</v>
      </c>
      <c r="V60" s="115" t="s">
        <v>202</v>
      </c>
      <c r="W60" s="30" t="n">
        <f aca="false">Y60*0.85</f>
        <v>63.74521875</v>
      </c>
      <c r="X60" s="30" t="n">
        <f aca="false">Y60*0.95</f>
        <v>71.24465625</v>
      </c>
      <c r="Y60" s="30" t="n">
        <v>74.994375</v>
      </c>
      <c r="Z60" s="115" t="n">
        <v>14</v>
      </c>
      <c r="AA60" s="119" t="s">
        <v>203</v>
      </c>
    </row>
    <row r="61" customFormat="false" ht="15" hidden="false" customHeight="false" outlineLevel="0" collapsed="false">
      <c r="T61" s="117" t="n">
        <v>5009789</v>
      </c>
      <c r="U61" s="118" t="s">
        <v>204</v>
      </c>
      <c r="V61" s="115" t="s">
        <v>205</v>
      </c>
      <c r="W61" s="30" t="n">
        <f aca="false">Y61*0.85</f>
        <v>76.50159375</v>
      </c>
      <c r="X61" s="30" t="n">
        <f aca="false">Y61*0.95</f>
        <v>85.50178125</v>
      </c>
      <c r="Y61" s="30" t="n">
        <v>90.001875</v>
      </c>
      <c r="Z61" s="115" t="n">
        <v>14</v>
      </c>
      <c r="AA61" s="119" t="s">
        <v>206</v>
      </c>
    </row>
    <row r="62" customFormat="false" ht="15" hidden="false" customHeight="false" outlineLevel="0" collapsed="false">
      <c r="T62" s="117" t="n">
        <v>5009851</v>
      </c>
      <c r="U62" s="118" t="s">
        <v>207</v>
      </c>
      <c r="V62" s="115" t="s">
        <v>208</v>
      </c>
      <c r="W62" s="30" t="n">
        <f aca="false">Y62*0.85</f>
        <v>95.6239375</v>
      </c>
      <c r="X62" s="30" t="n">
        <f aca="false">Y62*0.95</f>
        <v>106.8738125</v>
      </c>
      <c r="Y62" s="30" t="n">
        <v>112.49875</v>
      </c>
      <c r="Z62" s="115" t="n">
        <v>14</v>
      </c>
      <c r="AA62" s="119" t="s">
        <v>209</v>
      </c>
    </row>
    <row r="63" customFormat="false" ht="15" hidden="false" customHeight="false" outlineLevel="0" collapsed="false">
      <c r="T63" s="117" t="n">
        <v>5009790</v>
      </c>
      <c r="U63" s="118" t="s">
        <v>210</v>
      </c>
      <c r="V63" s="115" t="s">
        <v>211</v>
      </c>
      <c r="W63" s="30" t="n">
        <f aca="false">Y63*0.85</f>
        <v>95.6239375</v>
      </c>
      <c r="X63" s="30" t="n">
        <f aca="false">Y63*0.95</f>
        <v>106.8738125</v>
      </c>
      <c r="Y63" s="30" t="n">
        <v>112.49875</v>
      </c>
      <c r="Z63" s="115" t="n">
        <v>14</v>
      </c>
      <c r="AA63" s="119" t="s">
        <v>212</v>
      </c>
    </row>
    <row r="64" customFormat="false" ht="15" hidden="false" customHeight="false" outlineLevel="0" collapsed="false">
      <c r="T64" s="117" t="n">
        <v>5009811</v>
      </c>
      <c r="U64" s="118" t="s">
        <v>213</v>
      </c>
      <c r="V64" s="115" t="s">
        <v>214</v>
      </c>
      <c r="W64" s="30" t="n">
        <f aca="false">Y64*0.85</f>
        <v>109.2845</v>
      </c>
      <c r="X64" s="30" t="n">
        <f aca="false">Y64*0.95</f>
        <v>122.1415</v>
      </c>
      <c r="Y64" s="30" t="n">
        <v>128.57</v>
      </c>
      <c r="Z64" s="115" t="n">
        <v>14</v>
      </c>
      <c r="AA64" s="119" t="s">
        <v>215</v>
      </c>
    </row>
    <row r="65" customFormat="false" ht="15" hidden="false" customHeight="false" outlineLevel="0" collapsed="false">
      <c r="T65" s="117" t="n">
        <v>5009818</v>
      </c>
      <c r="U65" s="118" t="s">
        <v>216</v>
      </c>
      <c r="V65" s="115" t="s">
        <v>217</v>
      </c>
      <c r="W65" s="30" t="n">
        <f aca="false">Y65*0.85</f>
        <v>109.2845</v>
      </c>
      <c r="X65" s="30" t="n">
        <f aca="false">Y65*0.95</f>
        <v>122.1415</v>
      </c>
      <c r="Y65" s="30" t="n">
        <v>128.57</v>
      </c>
      <c r="Z65" s="115" t="n">
        <v>14</v>
      </c>
      <c r="AA65" s="119" t="s">
        <v>218</v>
      </c>
    </row>
    <row r="66" customFormat="false" ht="15" hidden="false" customHeight="false" outlineLevel="0" collapsed="false">
      <c r="T66" s="24" t="n">
        <v>5009815</v>
      </c>
      <c r="U66" s="1" t="s">
        <v>219</v>
      </c>
      <c r="V66" s="29" t="s">
        <v>220</v>
      </c>
      <c r="W66" s="30" t="n">
        <f aca="false">Y66*0.85</f>
        <v>127.50265625</v>
      </c>
      <c r="X66" s="30" t="n">
        <f aca="false">Y66*0.95</f>
        <v>142.50296875</v>
      </c>
      <c r="Y66" s="31" t="n">
        <v>150.003125</v>
      </c>
      <c r="Z66" s="29" t="n">
        <v>30</v>
      </c>
      <c r="AA66" s="32" t="s">
        <v>221</v>
      </c>
    </row>
    <row r="67" customFormat="false" ht="15" hidden="false" customHeight="false" outlineLevel="0" collapsed="false">
      <c r="T67" s="24" t="n">
        <v>5009816</v>
      </c>
      <c r="U67" s="118" t="s">
        <v>222</v>
      </c>
      <c r="V67" s="29" t="s">
        <v>223</v>
      </c>
      <c r="W67" s="30" t="n">
        <f aca="false">Y67*0.85</f>
        <v>153.0031875</v>
      </c>
      <c r="X67" s="30" t="n">
        <f aca="false">Y67*0.95</f>
        <v>171.0035625</v>
      </c>
      <c r="Y67" s="31" t="n">
        <v>180.00375</v>
      </c>
      <c r="Z67" s="29" t="n">
        <v>30</v>
      </c>
      <c r="AA67" s="32" t="s">
        <v>224</v>
      </c>
    </row>
    <row r="68" customFormat="false" ht="15" hidden="false" customHeight="false" outlineLevel="0" collapsed="false">
      <c r="T68" s="24" t="n">
        <v>5009817</v>
      </c>
      <c r="U68" s="1" t="s">
        <v>225</v>
      </c>
      <c r="V68" s="29" t="s">
        <v>226</v>
      </c>
      <c r="W68" s="30" t="n">
        <f aca="false">Y68*0.85</f>
        <v>191.247875</v>
      </c>
      <c r="X68" s="30" t="n">
        <f aca="false">Y68*0.95</f>
        <v>213.747625</v>
      </c>
      <c r="Y68" s="31" t="n">
        <v>224.9975</v>
      </c>
      <c r="Z68" s="29" t="n">
        <v>30</v>
      </c>
      <c r="AA68" s="32" t="s">
        <v>227</v>
      </c>
    </row>
    <row r="69" customFormat="false" ht="15" hidden="false" customHeight="false" outlineLevel="0" collapsed="false">
      <c r="T69" s="24" t="n">
        <v>5009801</v>
      </c>
      <c r="U69" s="1" t="s">
        <v>228</v>
      </c>
      <c r="V69" s="29" t="s">
        <v>229</v>
      </c>
      <c r="W69" s="30" t="n">
        <f aca="false">Y69*0.85</f>
        <v>305.99415625</v>
      </c>
      <c r="X69" s="30" t="n">
        <f aca="false">Y69*0.95</f>
        <v>341.99346875</v>
      </c>
      <c r="Y69" s="31" t="n">
        <v>359.993125</v>
      </c>
      <c r="Z69" s="29" t="n">
        <v>30</v>
      </c>
      <c r="AA69" s="32" t="s">
        <v>230</v>
      </c>
    </row>
    <row r="70" customFormat="false" ht="15" hidden="false" customHeight="false" outlineLevel="0" collapsed="false">
      <c r="T70" s="24" t="n">
        <v>5009802</v>
      </c>
      <c r="U70" s="1" t="s">
        <v>231</v>
      </c>
      <c r="V70" s="29" t="s">
        <v>232</v>
      </c>
      <c r="W70" s="30" t="n">
        <f aca="false">Y70*0.85</f>
        <v>305.99415625</v>
      </c>
      <c r="X70" s="30" t="n">
        <f aca="false">Y70*0.95</f>
        <v>341.99346875</v>
      </c>
      <c r="Y70" s="31" t="n">
        <v>359.993125</v>
      </c>
      <c r="Z70" s="29" t="n">
        <v>30</v>
      </c>
      <c r="AA70" s="32" t="s">
        <v>233</v>
      </c>
    </row>
    <row r="71" customFormat="false" ht="15" hidden="false" customHeight="false" outlineLevel="0" collapsed="false">
      <c r="T71" s="24" t="n">
        <v>5009803</v>
      </c>
      <c r="U71" s="1" t="s">
        <v>234</v>
      </c>
      <c r="V71" s="29" t="s">
        <v>235</v>
      </c>
      <c r="W71" s="30" t="n">
        <f aca="false">Y71*0.85</f>
        <v>381.71375</v>
      </c>
      <c r="X71" s="30" t="n">
        <f aca="false">Y71*0.95</f>
        <v>426.62125</v>
      </c>
      <c r="Y71" s="31" t="n">
        <v>449.075</v>
      </c>
      <c r="Z71" s="29" t="n">
        <v>30</v>
      </c>
      <c r="AA71" s="32" t="s">
        <v>236</v>
      </c>
    </row>
    <row r="72" customFormat="false" ht="15" hidden="false" customHeight="false" outlineLevel="0" collapsed="false">
      <c r="T72" s="24" t="n">
        <v>5009804</v>
      </c>
      <c r="U72" s="1" t="s">
        <v>237</v>
      </c>
      <c r="V72" s="29" t="s">
        <v>238</v>
      </c>
      <c r="W72" s="30" t="n">
        <f aca="false">Y72*0.85</f>
        <v>381.71375</v>
      </c>
      <c r="X72" s="30" t="n">
        <f aca="false">Y72*0.95</f>
        <v>426.62125</v>
      </c>
      <c r="Y72" s="31" t="n">
        <v>449.075</v>
      </c>
      <c r="Z72" s="29" t="n">
        <v>30</v>
      </c>
      <c r="AA72" s="32" t="s">
        <v>239</v>
      </c>
    </row>
    <row r="73" customFormat="false" ht="15" hidden="false" customHeight="false" outlineLevel="0" collapsed="false">
      <c r="T73" s="24" t="n">
        <v>5009837</v>
      </c>
      <c r="U73" s="1" t="s">
        <v>240</v>
      </c>
      <c r="V73" s="29" t="s">
        <v>241</v>
      </c>
      <c r="W73" s="30" t="n">
        <f aca="false">Y73*0.85</f>
        <v>141.102125</v>
      </c>
      <c r="X73" s="30" t="n">
        <f aca="false">Y73*0.95</f>
        <v>157.702375</v>
      </c>
      <c r="Y73" s="31" t="n">
        <v>166.0025</v>
      </c>
      <c r="Z73" s="29" t="n">
        <v>5</v>
      </c>
      <c r="AA73" s="32" t="s">
        <v>242</v>
      </c>
    </row>
    <row r="74" customFormat="false" ht="15" hidden="false" customHeight="false" outlineLevel="0" collapsed="false">
      <c r="T74" s="24" t="n">
        <v>5009838</v>
      </c>
      <c r="U74" s="1" t="s">
        <v>243</v>
      </c>
      <c r="V74" s="29" t="s">
        <v>244</v>
      </c>
      <c r="W74" s="30" t="n">
        <f aca="false">Y74*0.85</f>
        <v>140.515625</v>
      </c>
      <c r="X74" s="30" t="n">
        <f aca="false">Y74*0.95</f>
        <v>157.046875</v>
      </c>
      <c r="Y74" s="31" t="n">
        <v>165.3125</v>
      </c>
      <c r="Z74" s="29" t="n">
        <v>5</v>
      </c>
      <c r="AA74" s="32" t="s">
        <v>245</v>
      </c>
    </row>
    <row r="75" customFormat="false" ht="15" hidden="false" customHeight="false" outlineLevel="0" collapsed="false">
      <c r="T75" s="24" t="n">
        <v>5009839</v>
      </c>
      <c r="U75" s="1" t="s">
        <v>246</v>
      </c>
      <c r="V75" s="29" t="s">
        <v>247</v>
      </c>
      <c r="W75" s="30" t="n">
        <f aca="false">Y75*0.85</f>
        <v>148.7510625</v>
      </c>
      <c r="X75" s="30" t="n">
        <f aca="false">Y75*0.95</f>
        <v>166.2511875</v>
      </c>
      <c r="Y75" s="31" t="n">
        <v>175.00125</v>
      </c>
      <c r="Z75" s="29" t="n">
        <v>5</v>
      </c>
      <c r="AA75" s="32" t="s">
        <v>248</v>
      </c>
    </row>
    <row r="76" customFormat="false" ht="15" hidden="false" customHeight="false" outlineLevel="0" collapsed="false">
      <c r="T76" s="24" t="n">
        <v>5009840</v>
      </c>
      <c r="U76" s="1" t="s">
        <v>249</v>
      </c>
      <c r="V76" s="29" t="s">
        <v>250</v>
      </c>
      <c r="W76" s="30" t="n">
        <f aca="false">Y76*0.85</f>
        <v>148.7510625</v>
      </c>
      <c r="X76" s="30" t="n">
        <f aca="false">Y76*0.95</f>
        <v>166.2511875</v>
      </c>
      <c r="Y76" s="31" t="n">
        <v>175.00125</v>
      </c>
      <c r="Z76" s="29" t="n">
        <v>5</v>
      </c>
      <c r="AA76" s="32" t="s">
        <v>251</v>
      </c>
    </row>
    <row r="77" customFormat="false" ht="15" hidden="false" customHeight="false" outlineLevel="0" collapsed="false">
      <c r="T77" s="24" t="n">
        <v>5009841</v>
      </c>
      <c r="U77" s="1" t="s">
        <v>252</v>
      </c>
      <c r="V77" s="29" t="s">
        <v>253</v>
      </c>
      <c r="W77" s="30" t="n">
        <f aca="false">Y77*0.85</f>
        <v>148.7510625</v>
      </c>
      <c r="X77" s="30" t="n">
        <f aca="false">Y77*0.95</f>
        <v>166.2511875</v>
      </c>
      <c r="Y77" s="31" t="n">
        <v>175.00125</v>
      </c>
      <c r="Z77" s="29" t="n">
        <v>5</v>
      </c>
      <c r="AA77" s="32" t="s">
        <v>254</v>
      </c>
    </row>
    <row r="78" customFormat="false" ht="15" hidden="false" customHeight="false" outlineLevel="0" collapsed="false">
      <c r="T78" s="24" t="n">
        <v>5009868</v>
      </c>
      <c r="U78" s="1" t="s">
        <v>255</v>
      </c>
      <c r="V78" s="29" t="s">
        <v>256</v>
      </c>
      <c r="W78" s="30" t="n">
        <f aca="false">Y78*0.85</f>
        <v>160.652125</v>
      </c>
      <c r="X78" s="30" t="n">
        <f aca="false">Y78*0.95</f>
        <v>179.552375</v>
      </c>
      <c r="Y78" s="31" t="n">
        <v>189.0025</v>
      </c>
      <c r="Z78" s="29" t="n">
        <v>5</v>
      </c>
      <c r="AA78" s="32" t="s">
        <v>257</v>
      </c>
    </row>
  </sheetData>
  <sheetProtection algorithmName="SHA-512" hashValue="hfAolFIQ/MsUMihrKL5gP/FFDlPWvXEFGoz9gdUPvnqMvEP7l9YqCLMO3+/2tOJ+32SjJiWx5EdZ4UMoILHWqw==" saltValue="wN27VGiC9x0NH7+S3KgKZg==" spinCount="100000" sheet="true"/>
  <mergeCells count="4">
    <mergeCell ref="H2:I8"/>
    <mergeCell ref="K2:L8"/>
    <mergeCell ref="V4:AB4"/>
    <mergeCell ref="B6:B7"/>
  </mergeCells>
  <conditionalFormatting sqref="K13">
    <cfRule type="cellIs" priority="2" operator="lessThan" aboveAverage="0" equalAverage="0" bottom="0" percent="0" rank="0" text="" dxfId="10">
      <formula>0</formula>
    </cfRule>
  </conditionalFormatting>
  <conditionalFormatting sqref="L13">
    <cfRule type="cellIs" priority="3" operator="lessThan" aboveAverage="0" equalAverage="0" bottom="0" percent="0" rank="0" text="" dxfId="11">
      <formula>0</formula>
    </cfRule>
  </conditionalFormatting>
  <conditionalFormatting sqref="K10">
    <cfRule type="cellIs" priority="4" operator="greaterThan" aboveAverage="0" equalAverage="0" bottom="0" percent="0" rank="0" text="" dxfId="12">
      <formula>$H$10</formula>
    </cfRule>
  </conditionalFormatting>
  <conditionalFormatting sqref="L10">
    <cfRule type="cellIs" priority="5" operator="greaterThan" aboveAverage="0" equalAverage="0" bottom="0" percent="0" rank="0" text="" dxfId="13">
      <formula>$I$10</formula>
    </cfRule>
  </conditionalFormatting>
  <conditionalFormatting sqref="S10">
    <cfRule type="cellIs" priority="6" operator="greaterThan" aboveAverage="0" equalAverage="0" bottom="0" percent="0" rank="0" text="" dxfId="14">
      <formula>$I$10</formula>
    </cfRule>
  </conditionalFormatting>
  <conditionalFormatting sqref="L19">
    <cfRule type="expression" priority="7" aboveAverage="0" equalAverage="0" bottom="0" percent="0" rank="0" text="" dxfId="15">
      <formula>($K$10*$F$10+$F$10)+$K$13*$F$13&gt;$C$6</formula>
    </cfRule>
    <cfRule type="expression" priority="8" aboveAverage="0" equalAverage="0" bottom="0" percent="0" rank="0" text="" dxfId="16">
      <formula>$L$19&gt;$C$6</formula>
    </cfRule>
  </conditionalFormatting>
  <conditionalFormatting sqref="I16">
    <cfRule type="expression" priority="9" aboveAverage="0" equalAverage="0" bottom="0" percent="0" rank="0" text="" dxfId="17">
      <formula>$I$16+$G$10&gt;$C$7</formula>
    </cfRule>
  </conditionalFormatting>
  <conditionalFormatting sqref="I19">
    <cfRule type="expression" priority="10" aboveAverage="0" equalAverage="0" bottom="0" percent="0" rank="0" text="" dxfId="18">
      <formula>$I$19+$F$10&gt;$C$6</formula>
    </cfRule>
  </conditionalFormatting>
  <conditionalFormatting sqref="L16">
    <cfRule type="expression" priority="11" aboveAverage="0" equalAverage="0" bottom="0" percent="0" rank="0" text="" dxfId="19">
      <formula>($K$10*$G$10+$G$10)+$K$13*$G$13&gt;$C$7</formula>
    </cfRule>
  </conditionalFormatting>
  <dataValidations count="7">
    <dataValidation allowBlank="true" operator="lessThan" showDropDown="false" showErrorMessage="true" showInputMessage="true" sqref="I16 I19" type="none">
      <formula1>0</formula1>
      <formula2>0</formula2>
    </dataValidation>
    <dataValidation allowBlank="true" operator="between" prompt="Z nabídky vyberte výrobek pro preskripci." promptTitle="Volba 1. výrobku:" showDropDown="false" showErrorMessage="true" showInputMessage="true" sqref="C10" type="list">
      <formula1>$T$7:$T$78</formula1>
      <formula2>0</formula2>
    </dataValidation>
    <dataValidation allowBlank="true" operator="between" prompt="Z nabídky vyberte 2. výrobek pro preskripci." promptTitle="Volba 2. výrobku:" showDropDown="false" showErrorMessage="true" showInputMessage="true" sqref="C13" type="list">
      <formula1>$T$7:$T$78</formula1>
      <formula2>0</formula2>
    </dataValidation>
    <dataValidation allowBlank="true" error="Za daných kritérií je zadané množství větší než povolená maximální preskripce v buňce H9." errorTitle="CHYBNÉ MNOŽSTVÍ!" operator="lessThanOrEqual" prompt="Při preskripci dvou výrobků zadejte ručně množství balení 1.výrobku a množství pro 2.výrobek se vypočítá automaticky dle zadaného množství 1.výrobku a stanovených omezení pro preskripci.&#10;ZADANÉ MNOŽSTVÍ NESMÍ BÝT VĚTŠÍ NEŽ MAX PRESKRIPCE V BUŇCE H9." promptTitle="Preskripce počtu balení:" showDropDown="false" showErrorMessage="true" showInputMessage="true" sqref="K10" type="whole">
      <formula1>H10</formula1>
      <formula2>0</formula2>
    </dataValidation>
    <dataValidation allowBlank="true" operator="between" prompt="Z nabídky vyberte počet měsíců pro preskripci." promptTitle="Počet měsíců preskripce:" showDropDown="false" showErrorMessage="true" showInputMessage="true" sqref="C4" type="list">
      <formula1>$AE$6:$AG$6</formula1>
      <formula2>0</formula2>
    </dataValidation>
    <dataValidation allowBlank="true" operator="between" prompt="Z nabídky vyberte skupinu pacienta." promptTitle="Skupina pacienta:" showDropDown="false" showErrorMessage="true" showInputMessage="true" sqref="C3" type="list">
      <formula1>$AE$4:$AG$4</formula1>
      <formula2>0</formula2>
    </dataValidation>
    <dataValidation allowBlank="true" operator="greaterThanOrEqual" showDropDown="false" showErrorMessage="true" showInputMessage="true" sqref="K13:K14" type="whole">
      <formula1>0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AF78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8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1" width="2.02"/>
    <col collapsed="false" customWidth="true" hidden="false" outlineLevel="0" max="2" min="2" style="1" width="18.96"/>
    <col collapsed="false" customWidth="true" hidden="false" outlineLevel="0" max="3" min="3" style="1" width="19.91"/>
    <col collapsed="false" customWidth="true" hidden="false" outlineLevel="0" max="4" min="4" style="1" width="12.1"/>
    <col collapsed="false" customWidth="true" hidden="false" outlineLevel="0" max="5" min="5" style="1" width="54.48"/>
    <col collapsed="false" customWidth="true" hidden="false" outlineLevel="0" max="6" min="6" style="1" width="15.61"/>
    <col collapsed="false" customWidth="true" hidden="false" outlineLevel="0" max="7" min="7" style="1" width="10.36"/>
    <col collapsed="false" customWidth="true" hidden="false" outlineLevel="0" max="8" min="8" style="1" width="32.68"/>
    <col collapsed="false" customWidth="true" hidden="false" outlineLevel="0" max="9" min="9" style="1" width="22.6"/>
    <col collapsed="false" customWidth="true" hidden="false" outlineLevel="0" max="10" min="10" style="0" width="2.56"/>
    <col collapsed="false" customWidth="true" hidden="false" outlineLevel="0" max="11" min="11" style="1" width="48.42"/>
    <col collapsed="false" customWidth="true" hidden="false" outlineLevel="0" max="12" min="12" style="1" width="24.88"/>
    <col collapsed="false" customWidth="true" hidden="false" outlineLevel="0" max="13" min="13" style="0" width="8.6"/>
    <col collapsed="false" customWidth="true" hidden="false" outlineLevel="0" max="17" min="14" style="1" width="9.14"/>
    <col collapsed="false" customWidth="true" hidden="true" outlineLevel="0" max="18" min="18" style="1" width="18.16"/>
    <col collapsed="false" customWidth="true" hidden="true" outlineLevel="0" max="19" min="19" style="1" width="20.04"/>
    <col collapsed="false" customWidth="true" hidden="true" outlineLevel="0" max="21" min="20" style="1" width="52.05"/>
    <col collapsed="false" customWidth="true" hidden="true" outlineLevel="0" max="22" min="22" style="1" width="16.14"/>
    <col collapsed="false" customWidth="true" hidden="true" outlineLevel="0" max="23" min="23" style="1" width="15.61"/>
    <col collapsed="false" customWidth="true" hidden="true" outlineLevel="0" max="25" min="24" style="1" width="16.01"/>
    <col collapsed="false" customWidth="true" hidden="true" outlineLevel="0" max="26" min="26" style="1" width="9.14"/>
    <col collapsed="false" customWidth="true" hidden="true" outlineLevel="0" max="27" min="27" style="1" width="12.51"/>
    <col collapsed="false" customWidth="true" hidden="true" outlineLevel="0" max="28" min="28" style="1" width="9.14"/>
    <col collapsed="false" customWidth="true" hidden="true" outlineLevel="0" max="29" min="29" style="1" width="16.01"/>
    <col collapsed="false" customWidth="true" hidden="true" outlineLevel="0" max="32" min="30" style="1" width="9.14"/>
    <col collapsed="false" customWidth="true" hidden="false" outlineLevel="0" max="1025" min="33" style="1" width="9.14"/>
  </cols>
  <sheetData>
    <row r="1" customFormat="false" ht="9" hidden="false" customHeight="true" outlineLevel="0" collapsed="false"/>
    <row r="2" customFormat="false" ht="16.5" hidden="false" customHeight="true" outlineLevel="0" collapsed="false">
      <c r="E2" s="2"/>
      <c r="H2" s="3" t="s">
        <v>0</v>
      </c>
      <c r="I2" s="3"/>
      <c r="K2" s="4" t="s">
        <v>1</v>
      </c>
      <c r="L2" s="4"/>
      <c r="R2" s="5"/>
      <c r="S2" s="6"/>
    </row>
    <row r="3" customFormat="false" ht="15.75" hidden="false" customHeight="true" outlineLevel="0" collapsed="false">
      <c r="B3" s="7" t="s">
        <v>2</v>
      </c>
      <c r="C3" s="8" t="s">
        <v>3</v>
      </c>
      <c r="E3" s="9"/>
      <c r="H3" s="3"/>
      <c r="I3" s="3"/>
      <c r="K3" s="4"/>
      <c r="L3" s="4"/>
      <c r="R3" s="10"/>
      <c r="S3" s="11"/>
    </row>
    <row r="4" customFormat="false" ht="15.75" hidden="false" customHeight="true" outlineLevel="0" collapsed="false">
      <c r="B4" s="12" t="s">
        <v>4</v>
      </c>
      <c r="C4" s="13" t="n">
        <v>1</v>
      </c>
      <c r="D4" s="14"/>
      <c r="E4" s="14"/>
      <c r="H4" s="3"/>
      <c r="I4" s="3"/>
      <c r="K4" s="4"/>
      <c r="L4" s="4"/>
      <c r="R4" s="10"/>
      <c r="S4" s="11"/>
      <c r="V4" s="15" t="s">
        <v>5</v>
      </c>
      <c r="W4" s="15"/>
      <c r="X4" s="15"/>
      <c r="Y4" s="15"/>
      <c r="Z4" s="15"/>
      <c r="AA4" s="15"/>
      <c r="AB4" s="1" t="s">
        <v>6</v>
      </c>
      <c r="AC4" s="1" t="s">
        <v>7</v>
      </c>
      <c r="AD4" s="1" t="s">
        <v>3</v>
      </c>
      <c r="AE4" s="1" t="s">
        <v>8</v>
      </c>
      <c r="AF4" s="1" t="s">
        <v>9</v>
      </c>
    </row>
    <row r="5" customFormat="false" ht="15.75" hidden="false" customHeight="true" outlineLevel="0" collapsed="false">
      <c r="B5" s="12" t="s">
        <v>10</v>
      </c>
      <c r="C5" s="16" t="n">
        <f aca="false">IF(C3="SKP1",AD12,IF(C3="SKP2",AE12,IF(C3="SKP3",AF12,0)))</f>
        <v>0.15</v>
      </c>
      <c r="D5" s="14"/>
      <c r="E5" s="14"/>
      <c r="H5" s="3"/>
      <c r="I5" s="3"/>
      <c r="K5" s="4"/>
      <c r="L5" s="4"/>
      <c r="R5" s="10"/>
      <c r="S5" s="11"/>
      <c r="V5" s="17"/>
      <c r="W5" s="17"/>
      <c r="X5" s="17"/>
      <c r="Y5" s="17"/>
      <c r="Z5" s="17"/>
      <c r="AA5" s="17"/>
    </row>
    <row r="6" customFormat="false" ht="16.5" hidden="false" customHeight="true" outlineLevel="0" collapsed="false">
      <c r="B6" s="18" t="s">
        <v>11</v>
      </c>
      <c r="C6" s="19" t="n">
        <f aca="false">IF(AND(C3="SKP1",C4=1),450,IF(AND(C3="SKP1",C4=2),AD9,IF(AND(C3="SKP1",C4=3),AD10,IF(AND(C3="SKP2",C4=1),AE7,IF(AND(C3="SKP2",C4=2),AE9,IF(AND(C3="SKP2",C4=3),AE10,IF(AND(C3="SKP3",C4=1),AF7,IF(AND(C3="SKP3",C4=2),AF9,IF(AND(C3="SKP3",C4=3),AF10,0)))))))))</f>
        <v>450</v>
      </c>
      <c r="D6" s="20"/>
      <c r="E6" s="21"/>
      <c r="H6" s="3"/>
      <c r="I6" s="3"/>
      <c r="K6" s="4"/>
      <c r="L6" s="4"/>
      <c r="R6" s="10"/>
      <c r="S6" s="11"/>
      <c r="T6" s="17" t="s">
        <v>17</v>
      </c>
      <c r="U6" s="1" t="s">
        <v>12</v>
      </c>
      <c r="V6" s="17" t="s">
        <v>12</v>
      </c>
      <c r="W6" s="17" t="s">
        <v>13</v>
      </c>
      <c r="X6" s="17" t="s">
        <v>14</v>
      </c>
      <c r="Y6" s="17" t="s">
        <v>15</v>
      </c>
      <c r="Z6" s="17" t="s">
        <v>16</v>
      </c>
      <c r="AA6" s="17" t="s">
        <v>18</v>
      </c>
      <c r="AB6" s="1" t="s">
        <v>6</v>
      </c>
      <c r="AC6" s="1" t="s">
        <v>19</v>
      </c>
      <c r="AD6" s="1" t="n">
        <v>1</v>
      </c>
      <c r="AE6" s="1" t="n">
        <v>2</v>
      </c>
      <c r="AF6" s="1" t="n">
        <v>3</v>
      </c>
    </row>
    <row r="7" customFormat="false" ht="16.5" hidden="false" customHeight="true" outlineLevel="0" collapsed="false">
      <c r="B7" s="18"/>
      <c r="C7" s="22" t="n">
        <f aca="false">IF(C4=1,150,IF(C4=2,300,450))</f>
        <v>150</v>
      </c>
      <c r="D7" s="23" t="s">
        <v>20</v>
      </c>
      <c r="H7" s="3"/>
      <c r="I7" s="3"/>
      <c r="K7" s="4"/>
      <c r="L7" s="4"/>
      <c r="R7" s="10"/>
      <c r="S7" s="11"/>
      <c r="T7" s="25" t="s">
        <v>21</v>
      </c>
      <c r="U7" s="24" t="s">
        <v>21</v>
      </c>
      <c r="V7" s="25" t="s">
        <v>21</v>
      </c>
      <c r="W7" s="25" t="n">
        <v>0</v>
      </c>
      <c r="X7" s="25" t="n">
        <v>0</v>
      </c>
      <c r="Y7" s="25" t="n">
        <v>0</v>
      </c>
      <c r="Z7" s="25" t="n">
        <v>0</v>
      </c>
      <c r="AA7" s="25" t="s">
        <v>21</v>
      </c>
      <c r="AB7" s="1" t="s">
        <v>22</v>
      </c>
      <c r="AC7" s="1" t="s">
        <v>23</v>
      </c>
      <c r="AD7" s="1" t="n">
        <v>450</v>
      </c>
      <c r="AE7" s="1" t="n">
        <v>900</v>
      </c>
      <c r="AF7" s="1" t="n">
        <v>1700</v>
      </c>
    </row>
    <row r="8" customFormat="false" ht="8.25" hidden="false" customHeight="true" outlineLevel="0" collapsed="false">
      <c r="C8" s="26"/>
      <c r="H8" s="3"/>
      <c r="I8" s="3"/>
      <c r="K8" s="4"/>
      <c r="L8" s="4"/>
      <c r="R8" s="27"/>
      <c r="S8" s="28"/>
      <c r="T8" s="32" t="s">
        <v>26</v>
      </c>
      <c r="U8" s="1" t="s">
        <v>24</v>
      </c>
      <c r="V8" s="29" t="s">
        <v>25</v>
      </c>
      <c r="W8" s="30" t="n">
        <f aca="false">Y8*0.85</f>
        <v>222.2590625</v>
      </c>
      <c r="X8" s="30" t="n">
        <f aca="false">Y8*0.95</f>
        <v>248.4071875</v>
      </c>
      <c r="Y8" s="31" t="n">
        <v>261.48125</v>
      </c>
      <c r="Z8" s="29" t="n">
        <v>14</v>
      </c>
      <c r="AA8" s="24" t="n">
        <v>5009812</v>
      </c>
    </row>
    <row r="9" customFormat="false" ht="30.75" hidden="false" customHeight="false" outlineLevel="0" collapsed="false">
      <c r="B9" s="33"/>
      <c r="C9" s="35" t="s">
        <v>28</v>
      </c>
      <c r="D9" s="35" t="s">
        <v>29</v>
      </c>
      <c r="E9" s="34" t="s">
        <v>27</v>
      </c>
      <c r="F9" s="34" t="s">
        <v>30</v>
      </c>
      <c r="G9" s="36" t="s">
        <v>31</v>
      </c>
      <c r="H9" s="37" t="s">
        <v>32</v>
      </c>
      <c r="I9" s="38" t="s">
        <v>33</v>
      </c>
      <c r="K9" s="39" t="s">
        <v>34</v>
      </c>
      <c r="L9" s="40" t="s">
        <v>33</v>
      </c>
      <c r="R9" s="41" t="s">
        <v>35</v>
      </c>
      <c r="S9" s="40" t="s">
        <v>35</v>
      </c>
      <c r="T9" s="32" t="s">
        <v>38</v>
      </c>
      <c r="U9" s="1" t="s">
        <v>36</v>
      </c>
      <c r="V9" s="29" t="s">
        <v>37</v>
      </c>
      <c r="W9" s="30" t="n">
        <f aca="false">Y9*0.85</f>
        <v>222.2590625</v>
      </c>
      <c r="X9" s="30" t="n">
        <f aca="false">Y9*0.95</f>
        <v>248.4071875</v>
      </c>
      <c r="Y9" s="31" t="n">
        <v>261.48125</v>
      </c>
      <c r="Z9" s="29" t="n">
        <v>14</v>
      </c>
      <c r="AA9" s="24" t="n">
        <v>5009813</v>
      </c>
      <c r="AD9" s="42" t="n">
        <v>900</v>
      </c>
      <c r="AE9" s="42" t="n">
        <v>1800</v>
      </c>
      <c r="AF9" s="42" t="n">
        <v>3400</v>
      </c>
    </row>
    <row r="10" customFormat="false" ht="19.5" hidden="false" customHeight="false" outlineLevel="0" collapsed="false">
      <c r="B10" s="43" t="s">
        <v>39</v>
      </c>
      <c r="C10" s="44" t="s">
        <v>21</v>
      </c>
      <c r="D10" s="45" t="str">
        <f aca="false">VLOOKUP(C10,T7:AA78,8,0)</f>
        <v>-</v>
      </c>
      <c r="E10" s="45" t="str">
        <f aca="false">VLOOKUP(C10,T7:AA78,2,0)</f>
        <v>-</v>
      </c>
      <c r="F10" s="46" t="n">
        <f aca="false">IF(C3="SKP1",VLOOKUP(C10,T7:AA78,4,0),IF(C3="SKP2",VLOOKUP(C10,T7:AA78,5,0),VLOOKUP(C10,T7:AA78,6,0)))</f>
        <v>0</v>
      </c>
      <c r="G10" s="47" t="n">
        <f aca="false">VLOOKUP(C10,T7:AA78,7,0)</f>
        <v>0</v>
      </c>
      <c r="H10" s="48" t="n">
        <f aca="false">IF(OR(AND(C4=1,ROUNDDOWN(IFERROR(C6/F10,0),0)*G10&lt;=150),AND(C4=2,ROUNDDOWN(IFERROR(C6/F10,0),0)*G10&lt;=300),AND(C4=3,ROUNDDOWN(IFERROR(C6/F10,0),0)*G10&lt;=450)),H11,IF(C4=1,ROUNDDOWN(150/G10,0),IF(C4=2,ROUNDDOWN(300/G10,0),ROUNDDOWN(450/G10,0))))</f>
        <v>0</v>
      </c>
      <c r="I10" s="49" t="n">
        <f aca="false">G10*H10</f>
        <v>0</v>
      </c>
      <c r="J10" s="50"/>
      <c r="K10" s="51" t="n">
        <v>0</v>
      </c>
      <c r="L10" s="52" t="n">
        <f aca="false">K10*G10</f>
        <v>0</v>
      </c>
      <c r="R10" s="53" t="n">
        <f aca="false">ROUNDDOWN(IF(C4=3,I10/3,IF(C4=2,I10/2,I10)),0)</f>
        <v>0</v>
      </c>
      <c r="S10" s="54" t="n">
        <f aca="false">ROUNDDOWN(IF(AND(C4=3,K10=1),L10/1,IF(AND(C4=3,K10&gt;1),L10/3,IF(AND(C4=2,K10=1),L10/1,IF(AND(C4=2,K10&gt;1),L10/2,L10)))),0)</f>
        <v>0</v>
      </c>
      <c r="T10" s="32" t="s">
        <v>42</v>
      </c>
      <c r="U10" s="1" t="s">
        <v>40</v>
      </c>
      <c r="V10" s="29" t="s">
        <v>41</v>
      </c>
      <c r="W10" s="30" t="n">
        <f aca="false">Y10*0.85</f>
        <v>288.949</v>
      </c>
      <c r="X10" s="30" t="n">
        <f aca="false">Y10*0.95</f>
        <v>322.943</v>
      </c>
      <c r="Y10" s="31" t="n">
        <v>339.94</v>
      </c>
      <c r="Z10" s="29" t="n">
        <v>14</v>
      </c>
      <c r="AA10" s="24" t="n">
        <v>5009850</v>
      </c>
      <c r="AD10" s="1" t="n">
        <v>1350</v>
      </c>
      <c r="AE10" s="1" t="n">
        <v>2700</v>
      </c>
      <c r="AF10" s="1" t="n">
        <v>5100</v>
      </c>
    </row>
    <row r="11" customFormat="false" ht="14.25" hidden="false" customHeight="true" outlineLevel="0" collapsed="false">
      <c r="F11" s="55" t="n">
        <f aca="false">VLOOKUP(C10,T7:AA78,5,0)</f>
        <v>0</v>
      </c>
      <c r="H11" s="56" t="n">
        <f aca="false">ROUNDDOWN(IFERROR(C6/F10,0),0)</f>
        <v>0</v>
      </c>
      <c r="I11" s="57" t="n">
        <f aca="false">G10*H10</f>
        <v>0</v>
      </c>
      <c r="K11" s="24"/>
      <c r="L11" s="24"/>
      <c r="R11" s="58"/>
      <c r="T11" s="32" t="s">
        <v>45</v>
      </c>
      <c r="U11" s="1" t="s">
        <v>43</v>
      </c>
      <c r="V11" s="29" t="s">
        <v>44</v>
      </c>
      <c r="W11" s="30" t="n">
        <f aca="false">Y11*0.85</f>
        <v>288.949</v>
      </c>
      <c r="X11" s="30" t="n">
        <f aca="false">Y11*0.95</f>
        <v>322.943</v>
      </c>
      <c r="Y11" s="31" t="n">
        <v>339.94</v>
      </c>
      <c r="Z11" s="29" t="n">
        <v>14</v>
      </c>
      <c r="AA11" s="24" t="n">
        <v>5009819</v>
      </c>
    </row>
    <row r="12" customFormat="false" ht="49.5" hidden="false" customHeight="true" outlineLevel="0" collapsed="false">
      <c r="B12" s="33"/>
      <c r="C12" s="35" t="s">
        <v>28</v>
      </c>
      <c r="D12" s="35" t="s">
        <v>29</v>
      </c>
      <c r="E12" s="34" t="s">
        <v>27</v>
      </c>
      <c r="F12" s="34" t="s">
        <v>30</v>
      </c>
      <c r="G12" s="36" t="s">
        <v>31</v>
      </c>
      <c r="H12" s="59" t="s">
        <v>46</v>
      </c>
      <c r="I12" s="60" t="s">
        <v>47</v>
      </c>
      <c r="K12" s="39" t="s">
        <v>48</v>
      </c>
      <c r="L12" s="40" t="s">
        <v>33</v>
      </c>
      <c r="R12" s="61"/>
      <c r="S12" s="62" t="s">
        <v>35</v>
      </c>
      <c r="T12" s="32" t="s">
        <v>51</v>
      </c>
      <c r="U12" s="1" t="s">
        <v>49</v>
      </c>
      <c r="V12" s="29" t="s">
        <v>50</v>
      </c>
      <c r="W12" s="30" t="n">
        <f aca="false">Y12*0.85</f>
        <v>288.949</v>
      </c>
      <c r="X12" s="30" t="n">
        <f aca="false">Y12*0.95</f>
        <v>322.943</v>
      </c>
      <c r="Y12" s="31" t="n">
        <v>339.94</v>
      </c>
      <c r="Z12" s="29" t="n">
        <v>14</v>
      </c>
      <c r="AA12" s="24" t="n">
        <v>5009797</v>
      </c>
      <c r="AC12" s="1" t="s">
        <v>52</v>
      </c>
      <c r="AD12" s="63" t="n">
        <v>0.15</v>
      </c>
      <c r="AE12" s="63" t="n">
        <v>0.05</v>
      </c>
      <c r="AF12" s="63" t="n">
        <v>0</v>
      </c>
    </row>
    <row r="13" customFormat="false" ht="20.25" hidden="false" customHeight="true" outlineLevel="0" collapsed="false">
      <c r="B13" s="64" t="s">
        <v>53</v>
      </c>
      <c r="C13" s="44" t="s">
        <v>21</v>
      </c>
      <c r="D13" s="45" t="str">
        <f aca="false">VLOOKUP(C13,T7:AA78,8,0)</f>
        <v>-</v>
      </c>
      <c r="E13" s="45" t="str">
        <f aca="false">VLOOKUP(C13,T7:AA78,2,0)</f>
        <v>-</v>
      </c>
      <c r="F13" s="46" t="n">
        <f aca="false">IF(C3="SKP1",VLOOKUP(C13,T7:AA78,4,0),IF(C3="SKP2",VLOOKUP(C13,T7:AA78,5,0),VLOOKUP(C13,T7:AA78,6,0)))</f>
        <v>0</v>
      </c>
      <c r="G13" s="47" t="n">
        <f aca="false">VLOOKUP(C13,T7:AA78,7,0)</f>
        <v>0</v>
      </c>
      <c r="H13" s="65" t="n">
        <f aca="false">IF(OR(AND(C4=1,ROUNDDOWN(IFERROR(C6/F13,0),0)*G13&lt;=150),AND(C4=2,ROUNDDOWN(IFERROR(C6/F13,0),0)*G13&lt;=300),AND(C4=3,ROUNDDOWN(IFERROR(C6/F13,0),0)*G13&lt;=450)),H14,IF(C4=1,ROUNDDOWN(150/G13,0),IF(C4=2,ROUNDDOWN(300/G13,0),ROUNDDOWN(450/G13,0))))</f>
        <v>0</v>
      </c>
      <c r="I13" s="66" t="n">
        <f aca="false">G13*H13</f>
        <v>0</v>
      </c>
      <c r="K13" s="67" t="n">
        <f aca="false">IF(OR(AND(C4=1,ROUNDDOWN(IFERROR(((C6-(F10*K10))/F13),0),0)*G13+L10&lt;=C7,K14*F13+K10*F10&lt;=C6),AND(C4=2,ROUNDDOWN(IFERROR(((C6-(F10*K10))/F13),0),0)*G13+L10&lt;=C7,K14*F13+K10*F10&lt;=C6),AND(C4=3,ROUNDDOWN(IFERROR(((C6-(F10*K10))/F13),0),0)*G13+L10&lt;=C7,K14*F13+K10*F10&lt;=C6)),K14,IF(C4=1,ROUNDDOWN(IFERROR((C7-L10)/G13,0),0),IF(C4=2,ROUNDDOWN(IFERROR((C7-L10)/G13,0),0),ROUNDDOWN(IFERROR((C7-L10)/G13,0),0))))</f>
        <v>0</v>
      </c>
      <c r="L13" s="52" t="n">
        <f aca="false">K13*G13</f>
        <v>0</v>
      </c>
      <c r="R13" s="68"/>
      <c r="S13" s="69" t="n">
        <f aca="false">ROUNDDOWN(IF(AND(C4=3,K13=1),L13/1,IF(AND(C4=3,K13&gt;1),L13/3,IF(AND(C4=2,K13=1),L13/1,IF(AND(C4=2,K13&gt;1),L13/2,L13)))),0)</f>
        <v>0</v>
      </c>
      <c r="T13" s="32" t="s">
        <v>56</v>
      </c>
      <c r="U13" s="1" t="s">
        <v>54</v>
      </c>
      <c r="V13" s="29" t="s">
        <v>55</v>
      </c>
      <c r="W13" s="30" t="n">
        <f aca="false">Y13*0.85</f>
        <v>262.6786875</v>
      </c>
      <c r="X13" s="30" t="n">
        <f aca="false">Y13*0.95</f>
        <v>293.5820625</v>
      </c>
      <c r="Y13" s="31" t="n">
        <v>309.03375</v>
      </c>
      <c r="Z13" s="29" t="n">
        <v>14</v>
      </c>
      <c r="AA13" s="24" t="n">
        <v>5009794</v>
      </c>
    </row>
    <row r="14" customFormat="false" ht="15" hidden="false" customHeight="true" outlineLevel="0" collapsed="false">
      <c r="F14" s="70" t="n">
        <f aca="false">VLOOKUP(C13,T7:AA78,5,0)</f>
        <v>0</v>
      </c>
      <c r="H14" s="71" t="n">
        <f aca="false">ROUNDDOWN(IFERROR(C6/F13,0),0)</f>
        <v>0</v>
      </c>
      <c r="I14" s="72" t="n">
        <f aca="false">G13*H13</f>
        <v>0</v>
      </c>
      <c r="K14" s="73" t="n">
        <f aca="false">ROUNDDOWN(IFERROR((C6-(F10*K10))/F13,0),0)</f>
        <v>0</v>
      </c>
      <c r="L14" s="73" t="n">
        <f aca="false">K14*G13</f>
        <v>0</v>
      </c>
      <c r="R14" s="74"/>
      <c r="T14" s="32" t="s">
        <v>59</v>
      </c>
      <c r="U14" s="1" t="s">
        <v>57</v>
      </c>
      <c r="V14" s="29" t="s">
        <v>58</v>
      </c>
      <c r="W14" s="30" t="n">
        <f aca="false">Y14*0.85</f>
        <v>321.04765625</v>
      </c>
      <c r="X14" s="30" t="n">
        <f aca="false">Y14*0.95</f>
        <v>358.81796875</v>
      </c>
      <c r="Y14" s="31" t="n">
        <v>377.703125</v>
      </c>
      <c r="Z14" s="29" t="n">
        <v>14</v>
      </c>
      <c r="AA14" s="24" t="n">
        <v>5009795</v>
      </c>
    </row>
    <row r="15" customFormat="false" ht="30.75" hidden="false" customHeight="false" outlineLevel="0" collapsed="false">
      <c r="H15" s="75" t="s">
        <v>60</v>
      </c>
      <c r="I15" s="76" t="s">
        <v>61</v>
      </c>
      <c r="J15" s="50"/>
      <c r="K15" s="77" t="s">
        <v>60</v>
      </c>
      <c r="L15" s="78" t="s">
        <v>61</v>
      </c>
      <c r="R15" s="41" t="s">
        <v>62</v>
      </c>
      <c r="S15" s="40" t="s">
        <v>62</v>
      </c>
      <c r="T15" s="32" t="s">
        <v>65</v>
      </c>
      <c r="U15" s="1" t="s">
        <v>63</v>
      </c>
      <c r="V15" s="29" t="s">
        <v>64</v>
      </c>
      <c r="W15" s="30" t="n">
        <f aca="false">Y15*0.85</f>
        <v>321.04765625</v>
      </c>
      <c r="X15" s="30" t="n">
        <f aca="false">Y15*0.95</f>
        <v>358.81796875</v>
      </c>
      <c r="Y15" s="31" t="n">
        <v>377.703125</v>
      </c>
      <c r="Z15" s="29" t="n">
        <v>14</v>
      </c>
      <c r="AA15" s="24" t="n">
        <v>5009820</v>
      </c>
    </row>
    <row r="16" customFormat="false" ht="18.75" hidden="false" customHeight="false" outlineLevel="0" collapsed="false">
      <c r="H16" s="79" t="n">
        <f aca="false">H10</f>
        <v>0</v>
      </c>
      <c r="I16" s="80" t="n">
        <f aca="false">I10</f>
        <v>0</v>
      </c>
      <c r="J16" s="50"/>
      <c r="K16" s="81" t="n">
        <f aca="false">K10+K13</f>
        <v>0</v>
      </c>
      <c r="L16" s="82" t="n">
        <f aca="false">L10+L13</f>
        <v>0</v>
      </c>
      <c r="R16" s="83" t="n">
        <f aca="false">ROUNDDOWN(IF(C4=3,I16/3,IF(C4=2,I16/2,I16)),0)</f>
        <v>0</v>
      </c>
      <c r="S16" s="84" t="n">
        <f aca="false">IF(C4=3,L16/3,IF(C4=2,L16/2,L16))</f>
        <v>0</v>
      </c>
      <c r="T16" s="32" t="s">
        <v>68</v>
      </c>
      <c r="U16" s="1" t="s">
        <v>66</v>
      </c>
      <c r="V16" s="29" t="s">
        <v>67</v>
      </c>
      <c r="W16" s="30" t="n">
        <f aca="false">Y16*0.85</f>
        <v>321.04765625</v>
      </c>
      <c r="X16" s="30" t="n">
        <f aca="false">Y16*0.95</f>
        <v>358.81796875</v>
      </c>
      <c r="Y16" s="31" t="n">
        <v>377.703125</v>
      </c>
      <c r="Z16" s="29" t="n">
        <v>14</v>
      </c>
      <c r="AA16" s="24" t="n">
        <v>5009822</v>
      </c>
    </row>
    <row r="17" customFormat="false" ht="5.25" hidden="false" customHeight="true" outlineLevel="0" collapsed="false">
      <c r="H17" s="85"/>
      <c r="I17" s="86"/>
      <c r="J17" s="50"/>
      <c r="K17" s="87"/>
      <c r="L17" s="88"/>
      <c r="R17" s="89"/>
      <c r="S17" s="90"/>
      <c r="T17" s="32" t="s">
        <v>71</v>
      </c>
      <c r="U17" s="1" t="s">
        <v>69</v>
      </c>
      <c r="V17" s="29" t="s">
        <v>70</v>
      </c>
      <c r="W17" s="30" t="n">
        <f aca="false">Y17*0.85</f>
        <v>288.949</v>
      </c>
      <c r="X17" s="30" t="n">
        <f aca="false">Y17*0.95</f>
        <v>322.943</v>
      </c>
      <c r="Y17" s="31" t="n">
        <v>339.94</v>
      </c>
      <c r="Z17" s="29" t="n">
        <v>14</v>
      </c>
      <c r="AA17" s="24" t="n">
        <v>5009823</v>
      </c>
    </row>
    <row r="18" customFormat="false" ht="30" hidden="false" customHeight="false" outlineLevel="0" collapsed="false">
      <c r="B18" s="23" t="s">
        <v>72</v>
      </c>
      <c r="H18" s="91" t="s">
        <v>73</v>
      </c>
      <c r="I18" s="92" t="s">
        <v>74</v>
      </c>
      <c r="J18" s="50"/>
      <c r="K18" s="93" t="s">
        <v>75</v>
      </c>
      <c r="L18" s="82" t="s">
        <v>74</v>
      </c>
      <c r="R18" s="94" t="s">
        <v>21</v>
      </c>
      <c r="S18" s="82" t="s">
        <v>21</v>
      </c>
      <c r="T18" s="32" t="s">
        <v>78</v>
      </c>
      <c r="U18" s="1" t="s">
        <v>76</v>
      </c>
      <c r="V18" s="29" t="s">
        <v>77</v>
      </c>
      <c r="W18" s="30" t="n">
        <f aca="false">Y18*0.85</f>
        <v>361.1618125</v>
      </c>
      <c r="X18" s="30" t="n">
        <f aca="false">Y18*0.95</f>
        <v>403.6514375</v>
      </c>
      <c r="Y18" s="31" t="n">
        <v>424.89625</v>
      </c>
      <c r="Z18" s="29" t="n">
        <v>14</v>
      </c>
      <c r="AA18" s="24" t="n">
        <v>5009824</v>
      </c>
    </row>
    <row r="19" customFormat="false" ht="19.5" hidden="false" customHeight="false" outlineLevel="0" collapsed="false">
      <c r="B19" s="95"/>
      <c r="C19" s="96" t="s">
        <v>79</v>
      </c>
      <c r="D19" s="96"/>
      <c r="E19" s="96"/>
      <c r="H19" s="97" t="n">
        <f aca="false">IF(C3="SKP1",I20*0.15,IF(C3="SKP2",I20*0.05,I20*0))</f>
        <v>0</v>
      </c>
      <c r="I19" s="98" t="n">
        <f aca="false">H10*F10</f>
        <v>0</v>
      </c>
      <c r="J19" s="50"/>
      <c r="K19" s="99" t="n">
        <f aca="false">IF(C3="SKP1",L20*0.15,IF(C3="SKP2",L20*0.05,L20*0))</f>
        <v>0</v>
      </c>
      <c r="L19" s="100" t="n">
        <f aca="false">(K10*F10)+(K13*F13)</f>
        <v>0</v>
      </c>
      <c r="R19" s="101" t="s">
        <v>21</v>
      </c>
      <c r="S19" s="100" t="s">
        <v>21</v>
      </c>
      <c r="T19" s="32" t="s">
        <v>82</v>
      </c>
      <c r="U19" s="1" t="s">
        <v>80</v>
      </c>
      <c r="V19" s="29" t="s">
        <v>81</v>
      </c>
      <c r="W19" s="30" t="n">
        <f aca="false">Y19*0.85</f>
        <v>361.1618125</v>
      </c>
      <c r="X19" s="30" t="n">
        <f aca="false">Y19*0.95</f>
        <v>403.6514375</v>
      </c>
      <c r="Y19" s="31" t="n">
        <v>424.89625</v>
      </c>
      <c r="Z19" s="29" t="n">
        <v>14</v>
      </c>
      <c r="AA19" s="24" t="n">
        <v>5009848</v>
      </c>
    </row>
    <row r="20" customFormat="false" ht="20.25" hidden="false" customHeight="true" outlineLevel="0" collapsed="false">
      <c r="B20" s="102"/>
      <c r="C20" s="103" t="s">
        <v>83</v>
      </c>
      <c r="D20" s="103"/>
      <c r="E20" s="103"/>
      <c r="I20" s="70" t="n">
        <f aca="false">H10*F11</f>
        <v>0</v>
      </c>
      <c r="L20" s="70" t="n">
        <f aca="false">(K10*F11)+(K13*F14)</f>
        <v>0</v>
      </c>
      <c r="T20" s="32" t="s">
        <v>21</v>
      </c>
      <c r="U20" s="1" t="s">
        <v>84</v>
      </c>
      <c r="V20" s="29" t="s">
        <v>85</v>
      </c>
      <c r="W20" s="30" t="n">
        <f aca="false">Y20*0.85</f>
        <v>288.997875</v>
      </c>
      <c r="X20" s="30" t="n">
        <f aca="false">Y20*0.95</f>
        <v>322.997625</v>
      </c>
      <c r="Y20" s="31" t="n">
        <v>339.9975</v>
      </c>
      <c r="Z20" s="29" t="n">
        <v>14</v>
      </c>
      <c r="AA20" s="24" t="n">
        <v>5009869</v>
      </c>
    </row>
    <row r="21" customFormat="false" ht="18.75" hidden="false" customHeight="true" outlineLevel="0" collapsed="false">
      <c r="B21" s="105"/>
      <c r="C21" s="106" t="s">
        <v>86</v>
      </c>
      <c r="D21" s="106"/>
      <c r="E21" s="106"/>
      <c r="T21" s="32" t="s">
        <v>21</v>
      </c>
      <c r="U21" s="1" t="s">
        <v>87</v>
      </c>
      <c r="V21" s="29" t="s">
        <v>88</v>
      </c>
      <c r="W21" s="30" t="n">
        <f aca="false">Y21*0.85</f>
        <v>372.085375</v>
      </c>
      <c r="X21" s="30" t="n">
        <f aca="false">Y21*0.95</f>
        <v>415.860125</v>
      </c>
      <c r="Y21" s="31" t="n">
        <v>437.7475</v>
      </c>
      <c r="Z21" s="29" t="n">
        <v>14</v>
      </c>
      <c r="AA21" s="24" t="n">
        <v>5009871</v>
      </c>
    </row>
    <row r="22" customFormat="false" ht="18" hidden="false" customHeight="true" outlineLevel="0" collapsed="false">
      <c r="B22" s="107"/>
      <c r="C22" s="108" t="s">
        <v>89</v>
      </c>
      <c r="D22" s="108"/>
      <c r="E22" s="108"/>
      <c r="K22" s="104"/>
      <c r="T22" s="32" t="s">
        <v>21</v>
      </c>
      <c r="U22" s="1" t="s">
        <v>90</v>
      </c>
      <c r="V22" s="29" t="s">
        <v>91</v>
      </c>
      <c r="W22" s="30" t="n">
        <f aca="false">Y22*0.85</f>
        <v>405.17375</v>
      </c>
      <c r="X22" s="30" t="n">
        <f aca="false">Y22*0.95</f>
        <v>452.84125</v>
      </c>
      <c r="Y22" s="31" t="n">
        <v>476.675</v>
      </c>
      <c r="Z22" s="29" t="n">
        <v>14</v>
      </c>
      <c r="AA22" s="24" t="n">
        <v>5009872</v>
      </c>
    </row>
    <row r="23" customFormat="false" ht="16.5" hidden="false" customHeight="true" outlineLevel="0" collapsed="false">
      <c r="B23" s="109"/>
      <c r="C23" s="110" t="s">
        <v>92</v>
      </c>
      <c r="D23" s="110"/>
      <c r="E23" s="110"/>
      <c r="K23" s="111"/>
      <c r="T23" s="32" t="s">
        <v>95</v>
      </c>
      <c r="U23" s="1" t="s">
        <v>93</v>
      </c>
      <c r="V23" s="29" t="s">
        <v>94</v>
      </c>
      <c r="W23" s="30" t="n">
        <f aca="false">Y23*0.85</f>
        <v>180.593125</v>
      </c>
      <c r="X23" s="30" t="n">
        <f aca="false">Y23*0.95</f>
        <v>201.839375</v>
      </c>
      <c r="Y23" s="31" t="n">
        <v>212.4625</v>
      </c>
      <c r="Z23" s="29" t="n">
        <v>8</v>
      </c>
      <c r="AA23" s="24" t="n">
        <v>5009879</v>
      </c>
    </row>
    <row r="24" customFormat="false" ht="17.25" hidden="false" customHeight="true" outlineLevel="0" collapsed="false">
      <c r="B24" s="112"/>
      <c r="C24" s="113" t="s">
        <v>92</v>
      </c>
      <c r="D24" s="113"/>
      <c r="E24" s="113"/>
      <c r="K24" s="111"/>
      <c r="T24" s="32" t="s">
        <v>98</v>
      </c>
      <c r="U24" s="1" t="s">
        <v>96</v>
      </c>
      <c r="V24" s="29" t="s">
        <v>97</v>
      </c>
      <c r="W24" s="30" t="n">
        <f aca="false">Y24*0.85</f>
        <v>165.937</v>
      </c>
      <c r="X24" s="30" t="n">
        <f aca="false">Y24*0.95</f>
        <v>185.459</v>
      </c>
      <c r="Y24" s="31" t="n">
        <v>195.22</v>
      </c>
      <c r="Z24" s="29" t="n">
        <v>7</v>
      </c>
      <c r="AA24" s="24" t="n">
        <v>5009880</v>
      </c>
    </row>
    <row r="25" customFormat="false" ht="15" hidden="false" customHeight="false" outlineLevel="0" collapsed="false">
      <c r="K25" s="111"/>
      <c r="T25" s="32" t="s">
        <v>101</v>
      </c>
      <c r="U25" s="1" t="s">
        <v>99</v>
      </c>
      <c r="V25" s="29" t="s">
        <v>100</v>
      </c>
      <c r="W25" s="30" t="n">
        <f aca="false">Y25*0.85</f>
        <v>192.627</v>
      </c>
      <c r="X25" s="30" t="n">
        <f aca="false">Y25*0.95</f>
        <v>215.289</v>
      </c>
      <c r="Y25" s="31" t="n">
        <v>226.62</v>
      </c>
      <c r="Z25" s="29" t="n">
        <v>8</v>
      </c>
      <c r="AA25" s="24" t="n">
        <v>5009881</v>
      </c>
    </row>
    <row r="26" customFormat="false" ht="15" hidden="false" customHeight="false" outlineLevel="0" collapsed="false">
      <c r="T26" s="32" t="s">
        <v>104</v>
      </c>
      <c r="U26" s="1" t="s">
        <v>102</v>
      </c>
      <c r="V26" s="29" t="s">
        <v>103</v>
      </c>
      <c r="W26" s="30" t="n">
        <f aca="false">Y26*0.85</f>
        <v>180.593125</v>
      </c>
      <c r="X26" s="30" t="n">
        <f aca="false">Y26*0.95</f>
        <v>201.839375</v>
      </c>
      <c r="Y26" s="31" t="n">
        <v>212.4625</v>
      </c>
      <c r="Z26" s="29" t="n">
        <v>7</v>
      </c>
      <c r="AA26" s="24" t="n">
        <v>5009882</v>
      </c>
    </row>
    <row r="27" customFormat="false" ht="15" hidden="false" customHeight="false" outlineLevel="0" collapsed="false">
      <c r="T27" s="32" t="s">
        <v>21</v>
      </c>
      <c r="U27" s="1" t="s">
        <v>105</v>
      </c>
      <c r="V27" s="29" t="s">
        <v>106</v>
      </c>
      <c r="W27" s="30" t="n">
        <f aca="false">Y27*0.85</f>
        <v>180.593125</v>
      </c>
      <c r="X27" s="30" t="n">
        <f aca="false">Y27*0.95</f>
        <v>201.839375</v>
      </c>
      <c r="Y27" s="31" t="n">
        <v>212.4625</v>
      </c>
      <c r="Z27" s="29" t="n">
        <v>8</v>
      </c>
      <c r="AA27" s="24" t="n">
        <v>5009873</v>
      </c>
    </row>
    <row r="28" customFormat="false" ht="15" hidden="false" customHeight="false" outlineLevel="0" collapsed="false">
      <c r="T28" s="32" t="s">
        <v>21</v>
      </c>
      <c r="U28" s="1" t="s">
        <v>107</v>
      </c>
      <c r="V28" s="29" t="s">
        <v>108</v>
      </c>
      <c r="W28" s="30" t="n">
        <f aca="false">Y28*0.85</f>
        <v>165.937</v>
      </c>
      <c r="X28" s="30" t="n">
        <f aca="false">Y28*0.95</f>
        <v>185.459</v>
      </c>
      <c r="Y28" s="31" t="n">
        <v>195.22</v>
      </c>
      <c r="Z28" s="29" t="n">
        <v>7</v>
      </c>
      <c r="AA28" s="24" t="n">
        <v>5009874</v>
      </c>
    </row>
    <row r="29" customFormat="false" ht="15" hidden="false" customHeight="false" outlineLevel="0" collapsed="false">
      <c r="B29" s="104"/>
      <c r="T29" s="32" t="s">
        <v>111</v>
      </c>
      <c r="U29" s="1" t="s">
        <v>109</v>
      </c>
      <c r="V29" s="29" t="s">
        <v>110</v>
      </c>
      <c r="W29" s="30" t="n">
        <f aca="false">Y29*0.85</f>
        <v>192.62859375</v>
      </c>
      <c r="X29" s="30" t="n">
        <f aca="false">Y29*0.95</f>
        <v>215.29078125</v>
      </c>
      <c r="Y29" s="31" t="n">
        <v>226.621875</v>
      </c>
      <c r="Z29" s="29" t="n">
        <v>8</v>
      </c>
      <c r="AA29" s="24" t="n">
        <v>5009877</v>
      </c>
    </row>
    <row r="30" customFormat="false" ht="15" hidden="false" customHeight="false" outlineLevel="0" collapsed="false">
      <c r="T30" s="32" t="s">
        <v>114</v>
      </c>
      <c r="U30" s="1" t="s">
        <v>112</v>
      </c>
      <c r="V30" s="29" t="s">
        <v>113</v>
      </c>
      <c r="W30" s="30" t="n">
        <f aca="false">Y30*0.85</f>
        <v>169.9628125</v>
      </c>
      <c r="X30" s="30" t="n">
        <f aca="false">Y30*0.95</f>
        <v>189.9584375</v>
      </c>
      <c r="Y30" s="31" t="n">
        <v>199.95625</v>
      </c>
      <c r="Z30" s="29" t="n">
        <v>7</v>
      </c>
      <c r="AA30" s="24" t="n">
        <v>5009878</v>
      </c>
    </row>
    <row r="31" customFormat="false" ht="15" hidden="false" customHeight="false" outlineLevel="0" collapsed="false">
      <c r="T31" s="32" t="s">
        <v>117</v>
      </c>
      <c r="U31" s="1" t="s">
        <v>115</v>
      </c>
      <c r="V31" s="29" t="s">
        <v>116</v>
      </c>
      <c r="W31" s="30" t="n">
        <f aca="false">Y31*0.85</f>
        <v>412.7738125</v>
      </c>
      <c r="X31" s="30" t="n">
        <f aca="false">Y31*0.95</f>
        <v>461.3354375</v>
      </c>
      <c r="Y31" s="31" t="n">
        <v>485.61625</v>
      </c>
      <c r="Z31" s="29" t="n">
        <v>30</v>
      </c>
      <c r="AA31" s="24" t="n">
        <v>5009826</v>
      </c>
    </row>
    <row r="32" customFormat="false" ht="15" hidden="false" customHeight="false" outlineLevel="0" collapsed="false">
      <c r="T32" s="32" t="s">
        <v>120</v>
      </c>
      <c r="U32" s="1" t="s">
        <v>118</v>
      </c>
      <c r="V32" s="29" t="s">
        <v>119</v>
      </c>
      <c r="W32" s="30" t="n">
        <f aca="false">Y32*0.85</f>
        <v>412.7738125</v>
      </c>
      <c r="X32" s="30" t="n">
        <f aca="false">Y32*0.95</f>
        <v>461.3354375</v>
      </c>
      <c r="Y32" s="31" t="n">
        <v>485.61625</v>
      </c>
      <c r="Z32" s="29" t="n">
        <v>30</v>
      </c>
      <c r="AA32" s="24" t="n">
        <v>5009827</v>
      </c>
    </row>
    <row r="33" customFormat="false" ht="15" hidden="false" customHeight="false" outlineLevel="0" collapsed="false">
      <c r="T33" s="32" t="s">
        <v>123</v>
      </c>
      <c r="U33" s="1" t="s">
        <v>121</v>
      </c>
      <c r="V33" s="29" t="s">
        <v>122</v>
      </c>
      <c r="W33" s="30" t="n">
        <f aca="false">Y33*0.85</f>
        <v>412.7738125</v>
      </c>
      <c r="X33" s="30" t="n">
        <f aca="false">Y33*0.95</f>
        <v>461.3354375</v>
      </c>
      <c r="Y33" s="31" t="n">
        <v>485.61625</v>
      </c>
      <c r="Z33" s="29" t="n">
        <v>30</v>
      </c>
      <c r="AA33" s="24" t="n">
        <v>5009828</v>
      </c>
    </row>
    <row r="34" customFormat="false" ht="15" hidden="false" customHeight="false" outlineLevel="0" collapsed="false">
      <c r="T34" s="32" t="s">
        <v>126</v>
      </c>
      <c r="U34" s="1" t="s">
        <v>124</v>
      </c>
      <c r="V34" s="29" t="s">
        <v>125</v>
      </c>
      <c r="W34" s="30" t="n">
        <f aca="false">Y34*0.85</f>
        <v>222.2590625</v>
      </c>
      <c r="X34" s="30" t="n">
        <f aca="false">Y34*0.95</f>
        <v>248.4071875</v>
      </c>
      <c r="Y34" s="31" t="n">
        <v>261.48125</v>
      </c>
      <c r="Z34" s="29" t="n">
        <v>14</v>
      </c>
      <c r="AA34" s="24" t="n">
        <v>5009861</v>
      </c>
    </row>
    <row r="35" customFormat="false" ht="15" hidden="false" customHeight="false" outlineLevel="0" collapsed="false">
      <c r="T35" s="32" t="s">
        <v>129</v>
      </c>
      <c r="U35" s="1" t="s">
        <v>127</v>
      </c>
      <c r="V35" s="29" t="s">
        <v>128</v>
      </c>
      <c r="W35" s="30" t="n">
        <f aca="false">Y35*0.85</f>
        <v>361.1618125</v>
      </c>
      <c r="X35" s="30" t="n">
        <f aca="false">Y35*0.95</f>
        <v>403.6514375</v>
      </c>
      <c r="Y35" s="31" t="n">
        <v>424.89625</v>
      </c>
      <c r="Z35" s="29" t="n">
        <v>26</v>
      </c>
      <c r="AA35" s="24" t="n">
        <v>5009829</v>
      </c>
    </row>
    <row r="36" customFormat="false" ht="15" hidden="false" customHeight="false" outlineLevel="0" collapsed="false">
      <c r="T36" s="32" t="s">
        <v>132</v>
      </c>
      <c r="U36" s="1" t="s">
        <v>130</v>
      </c>
      <c r="V36" s="29" t="s">
        <v>131</v>
      </c>
      <c r="W36" s="30" t="n">
        <f aca="false">Y36*0.85</f>
        <v>361.1618125</v>
      </c>
      <c r="X36" s="30" t="n">
        <f aca="false">Y36*0.95</f>
        <v>403.6514375</v>
      </c>
      <c r="Y36" s="31" t="n">
        <v>424.89625</v>
      </c>
      <c r="Z36" s="29" t="n">
        <v>26</v>
      </c>
      <c r="AA36" s="24" t="n">
        <v>5009830</v>
      </c>
    </row>
    <row r="37" customFormat="false" ht="15" hidden="false" customHeight="false" outlineLevel="0" collapsed="false">
      <c r="T37" s="32" t="s">
        <v>135</v>
      </c>
      <c r="U37" s="1" t="s">
        <v>133</v>
      </c>
      <c r="V37" s="29" t="s">
        <v>134</v>
      </c>
      <c r="W37" s="30" t="n">
        <f aca="false">Y37*0.85</f>
        <v>361.1618125</v>
      </c>
      <c r="X37" s="30" t="n">
        <f aca="false">Y37*0.95</f>
        <v>403.6514375</v>
      </c>
      <c r="Y37" s="31" t="n">
        <v>424.89625</v>
      </c>
      <c r="Z37" s="29" t="n">
        <v>24</v>
      </c>
      <c r="AA37" s="24" t="n">
        <v>5009831</v>
      </c>
    </row>
    <row r="38" customFormat="false" ht="15" hidden="false" customHeight="false" outlineLevel="0" collapsed="false">
      <c r="T38" s="32" t="s">
        <v>138</v>
      </c>
      <c r="U38" s="1" t="s">
        <v>136</v>
      </c>
      <c r="V38" s="29" t="s">
        <v>137</v>
      </c>
      <c r="W38" s="30" t="n">
        <f aca="false">Y38*0.85</f>
        <v>288.949</v>
      </c>
      <c r="X38" s="30" t="n">
        <f aca="false">Y38*0.95</f>
        <v>322.943</v>
      </c>
      <c r="Y38" s="31" t="n">
        <v>339.94</v>
      </c>
      <c r="Z38" s="29" t="n">
        <v>14</v>
      </c>
      <c r="AA38" s="24" t="n">
        <v>5009862</v>
      </c>
    </row>
    <row r="39" customFormat="false" ht="15" hidden="false" customHeight="false" outlineLevel="0" collapsed="false">
      <c r="T39" s="32" t="s">
        <v>141</v>
      </c>
      <c r="U39" s="1" t="s">
        <v>139</v>
      </c>
      <c r="V39" s="29" t="s">
        <v>140</v>
      </c>
      <c r="W39" s="30" t="n">
        <f aca="false">Y39*0.85</f>
        <v>412.7738125</v>
      </c>
      <c r="X39" s="30" t="n">
        <f aca="false">Y39*0.95</f>
        <v>461.3354375</v>
      </c>
      <c r="Y39" s="31" t="n">
        <v>485.61625</v>
      </c>
      <c r="Z39" s="29" t="n">
        <v>26</v>
      </c>
      <c r="AA39" s="24" t="n">
        <v>5009863</v>
      </c>
    </row>
    <row r="40" customFormat="false" ht="15" hidden="false" customHeight="false" outlineLevel="0" collapsed="false">
      <c r="T40" s="32" t="s">
        <v>144</v>
      </c>
      <c r="U40" s="1" t="s">
        <v>142</v>
      </c>
      <c r="V40" s="29" t="s">
        <v>143</v>
      </c>
      <c r="W40" s="30" t="n">
        <f aca="false">Y40*0.85</f>
        <v>412.7738125</v>
      </c>
      <c r="X40" s="30" t="n">
        <f aca="false">Y40*0.95</f>
        <v>461.3354375</v>
      </c>
      <c r="Y40" s="31" t="n">
        <v>485.61625</v>
      </c>
      <c r="Z40" s="29" t="n">
        <v>26</v>
      </c>
      <c r="AA40" s="24" t="n">
        <v>5009865</v>
      </c>
    </row>
    <row r="41" customFormat="false" ht="15" hidden="false" customHeight="false" outlineLevel="0" collapsed="false">
      <c r="T41" s="32" t="s">
        <v>147</v>
      </c>
      <c r="U41" s="1" t="s">
        <v>145</v>
      </c>
      <c r="V41" s="29" t="s">
        <v>146</v>
      </c>
      <c r="W41" s="30" t="n">
        <f aca="false">Y41*0.85</f>
        <v>412.7738125</v>
      </c>
      <c r="X41" s="30" t="n">
        <f aca="false">Y41*0.95</f>
        <v>461.3354375</v>
      </c>
      <c r="Y41" s="31" t="n">
        <v>485.61625</v>
      </c>
      <c r="Z41" s="29" t="n">
        <v>24</v>
      </c>
      <c r="AA41" s="24" t="n">
        <v>5009866</v>
      </c>
    </row>
    <row r="42" customFormat="false" ht="15" hidden="false" customHeight="false" outlineLevel="0" collapsed="false">
      <c r="T42" s="32" t="s">
        <v>150</v>
      </c>
      <c r="U42" s="1" t="s">
        <v>148</v>
      </c>
      <c r="V42" s="29" t="s">
        <v>149</v>
      </c>
      <c r="W42" s="30" t="n">
        <f aca="false">Y42*0.85</f>
        <v>321.04765625</v>
      </c>
      <c r="X42" s="30" t="n">
        <f aca="false">Y42*0.95</f>
        <v>358.81796875</v>
      </c>
      <c r="Y42" s="31" t="n">
        <v>377.703125</v>
      </c>
      <c r="Z42" s="29" t="n">
        <v>14</v>
      </c>
      <c r="AA42" s="24" t="n">
        <v>5009867</v>
      </c>
    </row>
    <row r="43" customFormat="false" ht="15" hidden="false" customHeight="false" outlineLevel="0" collapsed="false">
      <c r="T43" s="32" t="s">
        <v>153</v>
      </c>
      <c r="U43" s="1" t="s">
        <v>151</v>
      </c>
      <c r="V43" s="29" t="s">
        <v>152</v>
      </c>
      <c r="W43" s="30" t="n">
        <f aca="false">Y43*0.85</f>
        <v>338.385</v>
      </c>
      <c r="X43" s="30" t="n">
        <f aca="false">Y43*0.95</f>
        <v>378.195</v>
      </c>
      <c r="Y43" s="31" t="n">
        <v>398.1</v>
      </c>
      <c r="Z43" s="29" t="n">
        <v>30</v>
      </c>
      <c r="AA43" s="24" t="n">
        <v>5009833</v>
      </c>
    </row>
    <row r="44" customFormat="false" ht="15" hidden="false" customHeight="false" outlineLevel="0" collapsed="false">
      <c r="T44" s="32" t="s">
        <v>156</v>
      </c>
      <c r="U44" s="1" t="s">
        <v>154</v>
      </c>
      <c r="V44" s="29" t="s">
        <v>155</v>
      </c>
      <c r="W44" s="30" t="n">
        <f aca="false">Y44*0.85</f>
        <v>361.1618125</v>
      </c>
      <c r="X44" s="30" t="n">
        <f aca="false">Y44*0.95</f>
        <v>403.6514375</v>
      </c>
      <c r="Y44" s="31" t="n">
        <v>424.89625</v>
      </c>
      <c r="Z44" s="29" t="n">
        <v>30</v>
      </c>
      <c r="AA44" s="24" t="n">
        <v>5009805</v>
      </c>
    </row>
    <row r="45" customFormat="false" ht="15" hidden="false" customHeight="false" outlineLevel="0" collapsed="false">
      <c r="T45" s="32" t="s">
        <v>159</v>
      </c>
      <c r="U45" s="1" t="s">
        <v>157</v>
      </c>
      <c r="V45" s="29" t="s">
        <v>158</v>
      </c>
      <c r="W45" s="30" t="n">
        <f aca="false">Y45*0.85</f>
        <v>361.1618125</v>
      </c>
      <c r="X45" s="30" t="n">
        <f aca="false">Y45*0.95</f>
        <v>403.6514375</v>
      </c>
      <c r="Y45" s="31" t="n">
        <v>424.89625</v>
      </c>
      <c r="Z45" s="29" t="n">
        <v>30</v>
      </c>
      <c r="AA45" s="24" t="n">
        <v>5009806</v>
      </c>
    </row>
    <row r="46" customFormat="false" ht="15" hidden="false" customHeight="false" outlineLevel="0" collapsed="false">
      <c r="T46" s="32" t="s">
        <v>162</v>
      </c>
      <c r="U46" s="1" t="s">
        <v>160</v>
      </c>
      <c r="V46" s="29" t="s">
        <v>161</v>
      </c>
      <c r="W46" s="30" t="n">
        <f aca="false">Y46*0.85</f>
        <v>405.3565</v>
      </c>
      <c r="X46" s="30" t="n">
        <f aca="false">Y46*0.95</f>
        <v>453.0455</v>
      </c>
      <c r="Y46" s="31" t="n">
        <v>476.89</v>
      </c>
      <c r="Z46" s="29" t="n">
        <v>30</v>
      </c>
      <c r="AA46" s="24" t="n">
        <v>5009807</v>
      </c>
    </row>
    <row r="47" customFormat="false" ht="15" hidden="false" customHeight="false" outlineLevel="0" collapsed="false">
      <c r="T47" s="32" t="s">
        <v>165</v>
      </c>
      <c r="U47" s="1" t="s">
        <v>163</v>
      </c>
      <c r="V47" s="29" t="s">
        <v>164</v>
      </c>
      <c r="W47" s="30" t="n">
        <f aca="false">Y47*0.85</f>
        <v>222.2590625</v>
      </c>
      <c r="X47" s="30" t="n">
        <f aca="false">Y47*0.95</f>
        <v>248.4071875</v>
      </c>
      <c r="Y47" s="31" t="n">
        <v>261.48125</v>
      </c>
      <c r="Z47" s="29" t="n">
        <v>14</v>
      </c>
      <c r="AA47" s="24" t="n">
        <v>5009843</v>
      </c>
    </row>
    <row r="48" customFormat="false" ht="15" hidden="false" customHeight="false" outlineLevel="0" collapsed="false">
      <c r="T48" s="32" t="s">
        <v>168</v>
      </c>
      <c r="U48" s="1" t="s">
        <v>166</v>
      </c>
      <c r="V48" s="29" t="s">
        <v>167</v>
      </c>
      <c r="W48" s="30" t="n">
        <f aca="false">Y48*0.85</f>
        <v>361.1618125</v>
      </c>
      <c r="X48" s="30" t="n">
        <f aca="false">Y48*0.95</f>
        <v>403.6514375</v>
      </c>
      <c r="Y48" s="31" t="n">
        <v>424.89625</v>
      </c>
      <c r="Z48" s="29" t="n">
        <v>30</v>
      </c>
      <c r="AA48" s="24" t="n">
        <v>5009808</v>
      </c>
    </row>
    <row r="49" customFormat="false" ht="15" hidden="false" customHeight="false" outlineLevel="0" collapsed="false">
      <c r="T49" s="32" t="s">
        <v>171</v>
      </c>
      <c r="U49" s="1" t="s">
        <v>169</v>
      </c>
      <c r="V49" s="29" t="s">
        <v>170</v>
      </c>
      <c r="W49" s="30" t="n">
        <f aca="false">Y49*0.85</f>
        <v>412.7738125</v>
      </c>
      <c r="X49" s="30" t="n">
        <f aca="false">Y49*0.95</f>
        <v>461.3354375</v>
      </c>
      <c r="Y49" s="31" t="n">
        <v>485.61625</v>
      </c>
      <c r="Z49" s="29" t="n">
        <v>30</v>
      </c>
      <c r="AA49" s="24" t="n">
        <v>5009809</v>
      </c>
    </row>
    <row r="50" customFormat="false" ht="15" hidden="false" customHeight="false" outlineLevel="0" collapsed="false">
      <c r="T50" s="32" t="s">
        <v>174</v>
      </c>
      <c r="U50" s="1" t="s">
        <v>172</v>
      </c>
      <c r="V50" s="29" t="s">
        <v>173</v>
      </c>
      <c r="W50" s="30" t="n">
        <f aca="false">Y50*0.85</f>
        <v>481.57759375</v>
      </c>
      <c r="X50" s="30" t="n">
        <f aca="false">Y50*0.95</f>
        <v>538.23378125</v>
      </c>
      <c r="Y50" s="31" t="n">
        <v>566.561875</v>
      </c>
      <c r="Z50" s="29" t="n">
        <v>30</v>
      </c>
      <c r="AA50" s="24" t="n">
        <v>5009810</v>
      </c>
    </row>
    <row r="51" customFormat="false" ht="15" hidden="false" customHeight="false" outlineLevel="0" collapsed="false">
      <c r="T51" s="32" t="s">
        <v>177</v>
      </c>
      <c r="U51" s="1" t="s">
        <v>175</v>
      </c>
      <c r="V51" s="29" t="s">
        <v>176</v>
      </c>
      <c r="W51" s="30" t="n">
        <f aca="false">Y51*0.85</f>
        <v>288.949</v>
      </c>
      <c r="X51" s="30" t="n">
        <f aca="false">Y51*0.95</f>
        <v>322.943</v>
      </c>
      <c r="Y51" s="31" t="n">
        <v>339.94</v>
      </c>
      <c r="Z51" s="29" t="n">
        <v>14</v>
      </c>
      <c r="AA51" s="24" t="n">
        <v>5009844</v>
      </c>
    </row>
    <row r="52" customFormat="false" ht="15" hidden="false" customHeight="false" outlineLevel="0" collapsed="false">
      <c r="T52" s="32" t="s">
        <v>180</v>
      </c>
      <c r="U52" s="1" t="s">
        <v>178</v>
      </c>
      <c r="V52" s="29" t="s">
        <v>179</v>
      </c>
      <c r="W52" s="30" t="n">
        <f aca="false">Y52*0.85</f>
        <v>222.2590625</v>
      </c>
      <c r="X52" s="30" t="n">
        <f aca="false">Y52*0.95</f>
        <v>248.4071875</v>
      </c>
      <c r="Y52" s="31" t="n">
        <v>261.48125</v>
      </c>
      <c r="Z52" s="29" t="n">
        <v>14</v>
      </c>
      <c r="AA52" s="24" t="n">
        <v>5009845</v>
      </c>
    </row>
    <row r="53" customFormat="false" ht="15" hidden="false" customHeight="false" outlineLevel="0" collapsed="false">
      <c r="T53" s="32" t="s">
        <v>183</v>
      </c>
      <c r="U53" s="1" t="s">
        <v>181</v>
      </c>
      <c r="V53" s="29" t="s">
        <v>182</v>
      </c>
      <c r="W53" s="30" t="n">
        <f aca="false">Y53*0.85</f>
        <v>240.7826875</v>
      </c>
      <c r="X53" s="30" t="n">
        <f aca="false">Y53*0.95</f>
        <v>269.1100625</v>
      </c>
      <c r="Y53" s="31" t="n">
        <v>283.27375</v>
      </c>
      <c r="Z53" s="29" t="n">
        <v>14</v>
      </c>
      <c r="AA53" s="24" t="n">
        <v>5009846</v>
      </c>
    </row>
    <row r="54" customFormat="false" ht="15" hidden="false" customHeight="false" outlineLevel="0" collapsed="false">
      <c r="T54" s="32" t="s">
        <v>186</v>
      </c>
      <c r="U54" s="1" t="s">
        <v>184</v>
      </c>
      <c r="V54" s="29" t="s">
        <v>185</v>
      </c>
      <c r="W54" s="30" t="n">
        <f aca="false">Y54*0.85</f>
        <v>321.04765625</v>
      </c>
      <c r="X54" s="30" t="n">
        <f aca="false">Y54*0.95</f>
        <v>358.81796875</v>
      </c>
      <c r="Y54" s="31" t="n">
        <v>377.703125</v>
      </c>
      <c r="Z54" s="29" t="n">
        <v>14</v>
      </c>
      <c r="AA54" s="24" t="n">
        <v>5009847</v>
      </c>
    </row>
    <row r="55" customFormat="false" ht="15" hidden="false" customHeight="false" outlineLevel="0" collapsed="false">
      <c r="T55" s="32" t="s">
        <v>189</v>
      </c>
      <c r="U55" s="1" t="s">
        <v>187</v>
      </c>
      <c r="V55" s="29" t="s">
        <v>188</v>
      </c>
      <c r="W55" s="30" t="n">
        <f aca="false">Y55*0.85</f>
        <v>262.6786875</v>
      </c>
      <c r="X55" s="30" t="n">
        <f aca="false">Y55*0.95</f>
        <v>293.5820625</v>
      </c>
      <c r="Y55" s="31" t="n">
        <v>309.03375</v>
      </c>
      <c r="Z55" s="29" t="n">
        <v>14</v>
      </c>
      <c r="AA55" s="24" t="n">
        <v>5009859</v>
      </c>
    </row>
    <row r="56" customFormat="false" ht="15" hidden="false" customHeight="false" outlineLevel="0" collapsed="false">
      <c r="T56" s="32" t="s">
        <v>192</v>
      </c>
      <c r="U56" s="1" t="s">
        <v>190</v>
      </c>
      <c r="V56" s="29" t="s">
        <v>191</v>
      </c>
      <c r="W56" s="30" t="n">
        <f aca="false">Y56*0.85</f>
        <v>288.949</v>
      </c>
      <c r="X56" s="30" t="n">
        <f aca="false">Y56*0.95</f>
        <v>322.943</v>
      </c>
      <c r="Y56" s="31" t="n">
        <v>339.94</v>
      </c>
      <c r="Z56" s="29" t="n">
        <v>14</v>
      </c>
      <c r="AA56" s="24" t="n">
        <v>5009860</v>
      </c>
    </row>
    <row r="57" customFormat="false" ht="15" hidden="false" customHeight="false" outlineLevel="0" collapsed="false">
      <c r="T57" s="119" t="s">
        <v>21</v>
      </c>
      <c r="U57" s="114" t="s">
        <v>193</v>
      </c>
      <c r="V57" s="115" t="s">
        <v>194</v>
      </c>
      <c r="W57" s="30" t="n">
        <f aca="false">Y57*0.85</f>
        <v>94.35</v>
      </c>
      <c r="X57" s="30" t="n">
        <f aca="false">Y57*0.95</f>
        <v>105.45</v>
      </c>
      <c r="Y57" s="30" t="n">
        <v>111</v>
      </c>
      <c r="Z57" s="115" t="n">
        <v>28</v>
      </c>
      <c r="AA57" s="117" t="n">
        <v>5009781</v>
      </c>
    </row>
    <row r="58" customFormat="false" ht="15" hidden="false" customHeight="false" outlineLevel="0" collapsed="false">
      <c r="T58" s="119" t="s">
        <v>197</v>
      </c>
      <c r="U58" s="118" t="s">
        <v>195</v>
      </c>
      <c r="V58" s="115" t="s">
        <v>196</v>
      </c>
      <c r="W58" s="30" t="n">
        <f aca="false">Y58*0.85</f>
        <v>63.74521875</v>
      </c>
      <c r="X58" s="30" t="n">
        <f aca="false">Y58*0.95</f>
        <v>71.24465625</v>
      </c>
      <c r="Y58" s="30" t="n">
        <v>74.994375</v>
      </c>
      <c r="Z58" s="115" t="n">
        <v>14</v>
      </c>
      <c r="AA58" s="117" t="n">
        <v>5009814</v>
      </c>
    </row>
    <row r="59" customFormat="false" ht="15" hidden="false" customHeight="false" outlineLevel="0" collapsed="false">
      <c r="T59" s="119" t="s">
        <v>200</v>
      </c>
      <c r="U59" s="118" t="s">
        <v>198</v>
      </c>
      <c r="V59" s="115" t="s">
        <v>199</v>
      </c>
      <c r="W59" s="30" t="n">
        <f aca="false">Y59*0.85</f>
        <v>69.17034375</v>
      </c>
      <c r="X59" s="30" t="n">
        <f aca="false">Y59*0.95</f>
        <v>77.30803125</v>
      </c>
      <c r="Y59" s="30" t="n">
        <v>81.376875</v>
      </c>
      <c r="Z59" s="115" t="n">
        <v>14</v>
      </c>
      <c r="AA59" s="117" t="n">
        <v>5009787</v>
      </c>
    </row>
    <row r="60" customFormat="false" ht="15" hidden="false" customHeight="false" outlineLevel="0" collapsed="false">
      <c r="T60" s="119" t="s">
        <v>203</v>
      </c>
      <c r="U60" s="118" t="s">
        <v>201</v>
      </c>
      <c r="V60" s="115" t="s">
        <v>202</v>
      </c>
      <c r="W60" s="30" t="n">
        <f aca="false">Y60*0.85</f>
        <v>63.74521875</v>
      </c>
      <c r="X60" s="30" t="n">
        <f aca="false">Y60*0.95</f>
        <v>71.24465625</v>
      </c>
      <c r="Y60" s="30" t="n">
        <v>74.994375</v>
      </c>
      <c r="Z60" s="115" t="n">
        <v>14</v>
      </c>
      <c r="AA60" s="117" t="n">
        <v>5009788</v>
      </c>
    </row>
    <row r="61" customFormat="false" ht="15" hidden="false" customHeight="false" outlineLevel="0" collapsed="false">
      <c r="T61" s="119" t="s">
        <v>206</v>
      </c>
      <c r="U61" s="118" t="s">
        <v>204</v>
      </c>
      <c r="V61" s="115" t="s">
        <v>205</v>
      </c>
      <c r="W61" s="30" t="n">
        <f aca="false">Y61*0.85</f>
        <v>76.50159375</v>
      </c>
      <c r="X61" s="30" t="n">
        <f aca="false">Y61*0.95</f>
        <v>85.50178125</v>
      </c>
      <c r="Y61" s="30" t="n">
        <v>90.001875</v>
      </c>
      <c r="Z61" s="115" t="n">
        <v>14</v>
      </c>
      <c r="AA61" s="117" t="n">
        <v>5009789</v>
      </c>
    </row>
    <row r="62" customFormat="false" ht="15" hidden="false" customHeight="false" outlineLevel="0" collapsed="false">
      <c r="T62" s="119" t="s">
        <v>209</v>
      </c>
      <c r="U62" s="118" t="s">
        <v>207</v>
      </c>
      <c r="V62" s="115" t="s">
        <v>208</v>
      </c>
      <c r="W62" s="30" t="n">
        <f aca="false">Y62*0.85</f>
        <v>95.6239375</v>
      </c>
      <c r="X62" s="30" t="n">
        <f aca="false">Y62*0.95</f>
        <v>106.8738125</v>
      </c>
      <c r="Y62" s="30" t="n">
        <v>112.49875</v>
      </c>
      <c r="Z62" s="115" t="n">
        <v>14</v>
      </c>
      <c r="AA62" s="117" t="n">
        <v>5009851</v>
      </c>
    </row>
    <row r="63" customFormat="false" ht="15" hidden="false" customHeight="false" outlineLevel="0" collapsed="false">
      <c r="T63" s="119" t="s">
        <v>212</v>
      </c>
      <c r="U63" s="118" t="s">
        <v>210</v>
      </c>
      <c r="V63" s="115" t="s">
        <v>211</v>
      </c>
      <c r="W63" s="30" t="n">
        <f aca="false">Y63*0.85</f>
        <v>95.6239375</v>
      </c>
      <c r="X63" s="30" t="n">
        <f aca="false">Y63*0.95</f>
        <v>106.8738125</v>
      </c>
      <c r="Y63" s="30" t="n">
        <v>112.49875</v>
      </c>
      <c r="Z63" s="115" t="n">
        <v>14</v>
      </c>
      <c r="AA63" s="117" t="n">
        <v>5009790</v>
      </c>
    </row>
    <row r="64" customFormat="false" ht="15" hidden="false" customHeight="false" outlineLevel="0" collapsed="false">
      <c r="T64" s="119" t="s">
        <v>215</v>
      </c>
      <c r="U64" s="118" t="s">
        <v>213</v>
      </c>
      <c r="V64" s="115" t="s">
        <v>214</v>
      </c>
      <c r="W64" s="30" t="n">
        <f aca="false">Y64*0.85</f>
        <v>109.2845</v>
      </c>
      <c r="X64" s="30" t="n">
        <f aca="false">Y64*0.95</f>
        <v>122.1415</v>
      </c>
      <c r="Y64" s="30" t="n">
        <v>128.57</v>
      </c>
      <c r="Z64" s="115" t="n">
        <v>14</v>
      </c>
      <c r="AA64" s="117" t="n">
        <v>5009811</v>
      </c>
    </row>
    <row r="65" customFormat="false" ht="15" hidden="false" customHeight="false" outlineLevel="0" collapsed="false">
      <c r="T65" s="119" t="s">
        <v>218</v>
      </c>
      <c r="U65" s="118" t="s">
        <v>216</v>
      </c>
      <c r="V65" s="115" t="s">
        <v>217</v>
      </c>
      <c r="W65" s="30" t="n">
        <f aca="false">Y65*0.85</f>
        <v>109.2845</v>
      </c>
      <c r="X65" s="30" t="n">
        <f aca="false">Y65*0.95</f>
        <v>122.1415</v>
      </c>
      <c r="Y65" s="30" t="n">
        <v>128.57</v>
      </c>
      <c r="Z65" s="115" t="n">
        <v>14</v>
      </c>
      <c r="AA65" s="117" t="n">
        <v>5009818</v>
      </c>
    </row>
    <row r="66" customFormat="false" ht="15" hidden="false" customHeight="false" outlineLevel="0" collapsed="false">
      <c r="T66" s="32" t="s">
        <v>221</v>
      </c>
      <c r="U66" s="1" t="s">
        <v>219</v>
      </c>
      <c r="V66" s="29" t="s">
        <v>220</v>
      </c>
      <c r="W66" s="30" t="n">
        <f aca="false">Y66*0.85</f>
        <v>127.50265625</v>
      </c>
      <c r="X66" s="30" t="n">
        <f aca="false">Y66*0.95</f>
        <v>142.50296875</v>
      </c>
      <c r="Y66" s="31" t="n">
        <v>150.003125</v>
      </c>
      <c r="Z66" s="29" t="n">
        <v>30</v>
      </c>
      <c r="AA66" s="24" t="n">
        <v>5009815</v>
      </c>
    </row>
    <row r="67" customFormat="false" ht="15" hidden="false" customHeight="false" outlineLevel="0" collapsed="false">
      <c r="T67" s="32" t="s">
        <v>224</v>
      </c>
      <c r="U67" s="118" t="s">
        <v>222</v>
      </c>
      <c r="V67" s="29" t="s">
        <v>223</v>
      </c>
      <c r="W67" s="30" t="n">
        <f aca="false">Y67*0.85</f>
        <v>153.0031875</v>
      </c>
      <c r="X67" s="30" t="n">
        <f aca="false">Y67*0.95</f>
        <v>171.0035625</v>
      </c>
      <c r="Y67" s="31" t="n">
        <v>180.00375</v>
      </c>
      <c r="Z67" s="29" t="n">
        <v>30</v>
      </c>
      <c r="AA67" s="24" t="n">
        <v>5009816</v>
      </c>
    </row>
    <row r="68" customFormat="false" ht="15" hidden="false" customHeight="false" outlineLevel="0" collapsed="false">
      <c r="T68" s="32" t="s">
        <v>227</v>
      </c>
      <c r="U68" s="1" t="s">
        <v>225</v>
      </c>
      <c r="V68" s="29" t="s">
        <v>226</v>
      </c>
      <c r="W68" s="30" t="n">
        <f aca="false">Y68*0.85</f>
        <v>191.247875</v>
      </c>
      <c r="X68" s="30" t="n">
        <f aca="false">Y68*0.95</f>
        <v>213.747625</v>
      </c>
      <c r="Y68" s="31" t="n">
        <v>224.9975</v>
      </c>
      <c r="Z68" s="29" t="n">
        <v>30</v>
      </c>
      <c r="AA68" s="24" t="n">
        <v>5009817</v>
      </c>
    </row>
    <row r="69" customFormat="false" ht="15" hidden="false" customHeight="false" outlineLevel="0" collapsed="false">
      <c r="T69" s="32" t="s">
        <v>230</v>
      </c>
      <c r="U69" s="1" t="s">
        <v>228</v>
      </c>
      <c r="V69" s="29" t="s">
        <v>229</v>
      </c>
      <c r="W69" s="30" t="n">
        <f aca="false">Y69*0.85</f>
        <v>305.99415625</v>
      </c>
      <c r="X69" s="30" t="n">
        <f aca="false">Y69*0.95</f>
        <v>341.99346875</v>
      </c>
      <c r="Y69" s="31" t="n">
        <v>359.993125</v>
      </c>
      <c r="Z69" s="29" t="n">
        <v>30</v>
      </c>
      <c r="AA69" s="24" t="n">
        <v>5009801</v>
      </c>
    </row>
    <row r="70" customFormat="false" ht="15" hidden="false" customHeight="false" outlineLevel="0" collapsed="false">
      <c r="T70" s="32" t="s">
        <v>233</v>
      </c>
      <c r="U70" s="1" t="s">
        <v>231</v>
      </c>
      <c r="V70" s="29" t="s">
        <v>232</v>
      </c>
      <c r="W70" s="30" t="n">
        <f aca="false">Y70*0.85</f>
        <v>305.99415625</v>
      </c>
      <c r="X70" s="30" t="n">
        <f aca="false">Y70*0.95</f>
        <v>341.99346875</v>
      </c>
      <c r="Y70" s="31" t="n">
        <v>359.993125</v>
      </c>
      <c r="Z70" s="29" t="n">
        <v>30</v>
      </c>
      <c r="AA70" s="24" t="n">
        <v>5009802</v>
      </c>
    </row>
    <row r="71" customFormat="false" ht="15" hidden="false" customHeight="false" outlineLevel="0" collapsed="false">
      <c r="T71" s="32" t="s">
        <v>236</v>
      </c>
      <c r="U71" s="1" t="s">
        <v>234</v>
      </c>
      <c r="V71" s="29" t="s">
        <v>235</v>
      </c>
      <c r="W71" s="30" t="n">
        <f aca="false">Y71*0.85</f>
        <v>381.71375</v>
      </c>
      <c r="X71" s="30" t="n">
        <f aca="false">Y71*0.95</f>
        <v>426.62125</v>
      </c>
      <c r="Y71" s="31" t="n">
        <v>449.075</v>
      </c>
      <c r="Z71" s="29" t="n">
        <v>30</v>
      </c>
      <c r="AA71" s="24" t="n">
        <v>5009803</v>
      </c>
    </row>
    <row r="72" customFormat="false" ht="15" hidden="false" customHeight="false" outlineLevel="0" collapsed="false">
      <c r="T72" s="32" t="s">
        <v>239</v>
      </c>
      <c r="U72" s="1" t="s">
        <v>237</v>
      </c>
      <c r="V72" s="29" t="s">
        <v>238</v>
      </c>
      <c r="W72" s="30" t="n">
        <f aca="false">Y72*0.85</f>
        <v>381.71375</v>
      </c>
      <c r="X72" s="30" t="n">
        <f aca="false">Y72*0.95</f>
        <v>426.62125</v>
      </c>
      <c r="Y72" s="31" t="n">
        <v>449.075</v>
      </c>
      <c r="Z72" s="29" t="n">
        <v>30</v>
      </c>
      <c r="AA72" s="24" t="n">
        <v>5009804</v>
      </c>
    </row>
    <row r="73" customFormat="false" ht="15" hidden="false" customHeight="false" outlineLevel="0" collapsed="false">
      <c r="T73" s="32" t="s">
        <v>242</v>
      </c>
      <c r="U73" s="1" t="s">
        <v>240</v>
      </c>
      <c r="V73" s="29" t="s">
        <v>241</v>
      </c>
      <c r="W73" s="30" t="n">
        <f aca="false">Y73*0.85</f>
        <v>141.102125</v>
      </c>
      <c r="X73" s="30" t="n">
        <f aca="false">Y73*0.95</f>
        <v>157.702375</v>
      </c>
      <c r="Y73" s="31" t="n">
        <v>166.0025</v>
      </c>
      <c r="Z73" s="29" t="n">
        <v>5</v>
      </c>
      <c r="AA73" s="24" t="n">
        <v>5009837</v>
      </c>
    </row>
    <row r="74" customFormat="false" ht="15" hidden="false" customHeight="false" outlineLevel="0" collapsed="false">
      <c r="T74" s="32" t="s">
        <v>245</v>
      </c>
      <c r="U74" s="1" t="s">
        <v>243</v>
      </c>
      <c r="V74" s="29" t="s">
        <v>244</v>
      </c>
      <c r="W74" s="30" t="n">
        <f aca="false">Y74*0.85</f>
        <v>140.515625</v>
      </c>
      <c r="X74" s="30" t="n">
        <f aca="false">Y74*0.95</f>
        <v>157.046875</v>
      </c>
      <c r="Y74" s="31" t="n">
        <v>165.3125</v>
      </c>
      <c r="Z74" s="29" t="n">
        <v>5</v>
      </c>
      <c r="AA74" s="24" t="n">
        <v>5009838</v>
      </c>
    </row>
    <row r="75" customFormat="false" ht="15" hidden="false" customHeight="false" outlineLevel="0" collapsed="false">
      <c r="T75" s="32" t="s">
        <v>248</v>
      </c>
      <c r="U75" s="1" t="s">
        <v>246</v>
      </c>
      <c r="V75" s="29" t="s">
        <v>247</v>
      </c>
      <c r="W75" s="30" t="n">
        <f aca="false">Y75*0.85</f>
        <v>148.7510625</v>
      </c>
      <c r="X75" s="30" t="n">
        <f aca="false">Y75*0.95</f>
        <v>166.2511875</v>
      </c>
      <c r="Y75" s="31" t="n">
        <v>175.00125</v>
      </c>
      <c r="Z75" s="29" t="n">
        <v>5</v>
      </c>
      <c r="AA75" s="24" t="n">
        <v>5009839</v>
      </c>
    </row>
    <row r="76" customFormat="false" ht="15" hidden="false" customHeight="false" outlineLevel="0" collapsed="false">
      <c r="T76" s="32" t="s">
        <v>251</v>
      </c>
      <c r="U76" s="1" t="s">
        <v>249</v>
      </c>
      <c r="V76" s="29" t="s">
        <v>250</v>
      </c>
      <c r="W76" s="30" t="n">
        <f aca="false">Y76*0.85</f>
        <v>148.7510625</v>
      </c>
      <c r="X76" s="30" t="n">
        <f aca="false">Y76*0.95</f>
        <v>166.2511875</v>
      </c>
      <c r="Y76" s="31" t="n">
        <v>175.00125</v>
      </c>
      <c r="Z76" s="29" t="n">
        <v>5</v>
      </c>
      <c r="AA76" s="24" t="n">
        <v>5009840</v>
      </c>
    </row>
    <row r="77" customFormat="false" ht="15" hidden="false" customHeight="false" outlineLevel="0" collapsed="false">
      <c r="T77" s="32" t="s">
        <v>254</v>
      </c>
      <c r="U77" s="1" t="s">
        <v>252</v>
      </c>
      <c r="V77" s="29" t="s">
        <v>253</v>
      </c>
      <c r="W77" s="30" t="n">
        <f aca="false">Y77*0.85</f>
        <v>148.7510625</v>
      </c>
      <c r="X77" s="30" t="n">
        <f aca="false">Y77*0.95</f>
        <v>166.2511875</v>
      </c>
      <c r="Y77" s="31" t="n">
        <v>175.00125</v>
      </c>
      <c r="Z77" s="29" t="n">
        <v>5</v>
      </c>
      <c r="AA77" s="24" t="n">
        <v>5009841</v>
      </c>
    </row>
    <row r="78" customFormat="false" ht="15" hidden="false" customHeight="false" outlineLevel="0" collapsed="false">
      <c r="T78" s="32" t="s">
        <v>257</v>
      </c>
      <c r="U78" s="1" t="s">
        <v>255</v>
      </c>
      <c r="V78" s="29" t="s">
        <v>256</v>
      </c>
      <c r="W78" s="30" t="n">
        <f aca="false">Y78*0.85</f>
        <v>160.652125</v>
      </c>
      <c r="X78" s="30" t="n">
        <f aca="false">Y78*0.95</f>
        <v>179.552375</v>
      </c>
      <c r="Y78" s="31" t="n">
        <v>189.0025</v>
      </c>
      <c r="Z78" s="29" t="n">
        <v>5</v>
      </c>
      <c r="AA78" s="24" t="n">
        <v>5009868</v>
      </c>
    </row>
  </sheetData>
  <sheetProtection algorithmName="SHA-512" hashValue="AFLgj1IFWpWzoCSpLZX0PDUyBr0+TYU8wxjT5xbTC/td2YHzc0wzebY6dqHFqM/DWZJhWo47QaJYkKc93sxcFA==" saltValue="/aOSweiOFfI01BggRgyvEQ==" spinCount="100000" sheet="true"/>
  <mergeCells count="4">
    <mergeCell ref="H2:I8"/>
    <mergeCell ref="K2:L8"/>
    <mergeCell ref="V4:AA4"/>
    <mergeCell ref="B6:B7"/>
  </mergeCells>
  <conditionalFormatting sqref="K13">
    <cfRule type="cellIs" priority="2" operator="lessThan" aboveAverage="0" equalAverage="0" bottom="0" percent="0" rank="0" text="" dxfId="20">
      <formula>0</formula>
    </cfRule>
  </conditionalFormatting>
  <conditionalFormatting sqref="L13">
    <cfRule type="cellIs" priority="3" operator="lessThan" aboveAverage="0" equalAverage="0" bottom="0" percent="0" rank="0" text="" dxfId="21">
      <formula>0</formula>
    </cfRule>
  </conditionalFormatting>
  <conditionalFormatting sqref="K10">
    <cfRule type="cellIs" priority="4" operator="greaterThan" aboveAverage="0" equalAverage="0" bottom="0" percent="0" rank="0" text="" dxfId="22">
      <formula>$H$10</formula>
    </cfRule>
  </conditionalFormatting>
  <conditionalFormatting sqref="L10">
    <cfRule type="cellIs" priority="5" operator="greaterThan" aboveAverage="0" equalAverage="0" bottom="0" percent="0" rank="0" text="" dxfId="23">
      <formula>$I$10</formula>
    </cfRule>
  </conditionalFormatting>
  <conditionalFormatting sqref="S10">
    <cfRule type="cellIs" priority="6" operator="greaterThan" aboveAverage="0" equalAverage="0" bottom="0" percent="0" rank="0" text="" dxfId="24">
      <formula>$I$10</formula>
    </cfRule>
  </conditionalFormatting>
  <conditionalFormatting sqref="L19">
    <cfRule type="expression" priority="7" aboveAverage="0" equalAverage="0" bottom="0" percent="0" rank="0" text="" dxfId="25">
      <formula>($K$10*$F$10+$F$10)+$K$13*$F$13&gt;$C$6</formula>
    </cfRule>
    <cfRule type="expression" priority="8" aboveAverage="0" equalAverage="0" bottom="0" percent="0" rank="0" text="" dxfId="26">
      <formula>$L$19&gt;$C$6</formula>
    </cfRule>
  </conditionalFormatting>
  <conditionalFormatting sqref="I16">
    <cfRule type="expression" priority="9" aboveAverage="0" equalAverage="0" bottom="0" percent="0" rank="0" text="" dxfId="27">
      <formula>$I$16+$G$10&gt;$C$7</formula>
    </cfRule>
  </conditionalFormatting>
  <conditionalFormatting sqref="I19">
    <cfRule type="expression" priority="10" aboveAverage="0" equalAverage="0" bottom="0" percent="0" rank="0" text="" dxfId="28">
      <formula>$I$19+$F$10&gt;$C$6</formula>
    </cfRule>
  </conditionalFormatting>
  <conditionalFormatting sqref="L16">
    <cfRule type="expression" priority="11" aboveAverage="0" equalAverage="0" bottom="0" percent="0" rank="0" text="" dxfId="29">
      <formula>($K$10*$G$10+$G$10)+$K$13*$G$13&gt;$C$7</formula>
    </cfRule>
  </conditionalFormatting>
  <dataValidations count="7">
    <dataValidation allowBlank="true" operator="lessThan" showDropDown="false" showErrorMessage="true" showInputMessage="true" sqref="I16 I19" type="none">
      <formula1>0</formula1>
      <formula2>0</formula2>
    </dataValidation>
    <dataValidation allowBlank="true" operator="between" prompt="Z nabídky vyberte výrobek pro preskripci." promptTitle="Volba 1. výrobku:" showDropDown="false" showErrorMessage="true" showInputMessage="true" sqref="C10" type="list">
      <formula1>$T$7:$T$78</formula1>
      <formula2>0</formula2>
    </dataValidation>
    <dataValidation allowBlank="true" operator="between" prompt="Z nabídky vyberte 2. výrobek pro preskripci." promptTitle="Volba 2. výrobku:" showDropDown="false" showErrorMessage="true" showInputMessage="true" sqref="C13" type="list">
      <formula1>$T$7:$T$78</formula1>
      <formula2>0</formula2>
    </dataValidation>
    <dataValidation allowBlank="true" error="Za daných kritérií je zadané množství větší než povolená maximální preskripce v buňce H9." errorTitle="CHYBNÉ MNOŽSTVÍ!" operator="lessThanOrEqual" prompt="Při preskripci dvou výrobků zadejte ručně množství balení 1.výrobku a množství pro 2.výrobek se vypočítá automaticky dle zadaného množství 1.výrobku a stanovených omezení pro preskripci.&#10;ZADANÉ MNOŽSTVÍ NESMÍ BÝT VĚTŠÍ NEŽ MAX PRESKRIPCE V BUŇCE H9." promptTitle="Preskripce počtu balení:" showDropDown="false" showErrorMessage="true" showInputMessage="true" sqref="K10" type="whole">
      <formula1>H10</formula1>
      <formula2>0</formula2>
    </dataValidation>
    <dataValidation allowBlank="true" operator="greaterThanOrEqual" showDropDown="false" showErrorMessage="true" showInputMessage="true" sqref="K13:K14" type="whole">
      <formula1>0</formula1>
      <formula2>0</formula2>
    </dataValidation>
    <dataValidation allowBlank="true" operator="between" prompt="Z nabídky vyberte skupinu pacienta." promptTitle="Skupina pacienta:" showDropDown="false" showErrorMessage="true" showInputMessage="true" sqref="C3" type="list">
      <formula1>$AD$4:$AF$4</formula1>
      <formula2>0</formula2>
    </dataValidation>
    <dataValidation allowBlank="true" operator="between" prompt="Z nabídky vyberte počet měsíců pro preskripci." promptTitle="Počet měsíců preskripce:" showDropDown="false" showErrorMessage="true" showInputMessage="true" sqref="C4" type="list">
      <formula1>$AD$6:$AF$6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D91FE9989D7644B4B21AE88E7FDA0D" ma:contentTypeVersion="11" ma:contentTypeDescription="Create a new document." ma:contentTypeScope="" ma:versionID="0631f27b40fb2ddf20fadf98dfe81c34">
  <xsd:schema xmlns:xsd="http://www.w3.org/2001/XMLSchema" xmlns:xs="http://www.w3.org/2001/XMLSchema" xmlns:p="http://schemas.microsoft.com/office/2006/metadata/properties" xmlns:ns3="b255c8e6-dc98-493c-878a-f2ccd736ee31" xmlns:ns4="5a935af2-7f8e-4d0f-8868-2666d83ef779" targetNamespace="http://schemas.microsoft.com/office/2006/metadata/properties" ma:root="true" ma:fieldsID="ab72f824da34ec001a2cdeea5fee8131" ns3:_="" ns4:_="">
    <xsd:import namespace="b255c8e6-dc98-493c-878a-f2ccd736ee31"/>
    <xsd:import namespace="5a935af2-7f8e-4d0f-8868-2666d83ef77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55c8e6-dc98-493c-878a-f2ccd736ee3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935af2-7f8e-4d0f-8868-2666d83ef7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76CCA40-1E54-43EB-A5E5-9F264256811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b255c8e6-dc98-493c-878a-f2ccd736ee31"/>
    <ds:schemaRef ds:uri="5a935af2-7f8e-4d0f-8868-2666d83ef779"/>
  </ds:schemaRefs>
</ds:datastoreItem>
</file>

<file path=customXml/itemProps2.xml><?xml version="1.0" encoding="utf-8"?>
<ds:datastoreItem xmlns:ds="http://schemas.openxmlformats.org/officeDocument/2006/customXml" ds:itemID="{EB4BF369-ADE1-4B17-89BE-965C8FCE16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77AE51-5F0B-4B0C-A7BD-4793DE316ACF}">
  <ds:schemaRefs>
    <ds:schemaRef ds:uri="http://schemas.microsoft.com/office/2006/metadata/properties"/>
    <ds:schemaRef ds:uri="http://www.w3.org/2000/xmln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LibreOffice/6.1.2.1$Windows_X86_64 LibreOffice_project/65905a128db06ba48db947242809d14d3f9a93fe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cs-CZ</dc:language>
  <cp:lastModifiedBy/>
  <dcterms:modified xsi:type="dcterms:W3CDTF">2019-11-21T14:17:29Z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0x010100D2D91FE9989D7644B4B21AE88E7FDA0D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